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7036cae39a1fad8f/Documents/UW Forms ^0 Tools/Calculators/"/>
    </mc:Choice>
  </mc:AlternateContent>
  <xr:revisionPtr revIDLastSave="0" documentId="8_{B396498D-08A9-4911-83E1-F3BD2263D99A}" xr6:coauthVersionLast="47" xr6:coauthVersionMax="47" xr10:uidLastSave="{00000000-0000-0000-0000-000000000000}"/>
  <bookViews>
    <workbookView xWindow="19090" yWindow="-110" windowWidth="19420" windowHeight="10420" firstSheet="7" activeTab="9" xr2:uid="{00000000-000D-0000-FFFF-FFFF00000000}"/>
  </bookViews>
  <sheets>
    <sheet name="TOC" sheetId="11" r:id="rId1"/>
    <sheet name="VA Entitlement (MMWK)" sheetId="1" r:id="rId2"/>
    <sheet name="Residual Comparison" sheetId="2" r:id="rId3"/>
    <sheet name="Partial Gross-Up for Residual" sheetId="6" r:id="rId4"/>
    <sheet name="VA Seasoning" sheetId="3" r:id="rId5"/>
    <sheet name="IRRRL Workup (NTB &amp; Recoup)" sheetId="9" r:id="rId6"/>
    <sheet name="VA 26-8923 (IRRRL MMWK)" sheetId="10" r:id="rId7"/>
    <sheet name="Joint Vet-Vet ENMT &amp; FF" sheetId="4" r:id="rId8"/>
    <sheet name="Joint Vet-Non Vet ENMT &amp; FF" sheetId="5" r:id="rId9"/>
    <sheet name="Funding Fee Table" sheetId="7" r:id="rId10"/>
    <sheet name="Guaranty Table" sheetId="8" r:id="rId11"/>
  </sheets>
  <definedNames>
    <definedName name="PAYMENTDATE">'VA Seasoning'!$C$9</definedName>
    <definedName name="PAYMENTDUE">'VA Seasoning'!$C$10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3" l="1"/>
  <c r="A25" i="4"/>
  <c r="E25" i="4" s="1"/>
  <c r="C25" i="10"/>
  <c r="C19" i="10"/>
  <c r="D9" i="10"/>
  <c r="D11" i="10"/>
  <c r="D12" i="10" l="1"/>
  <c r="D21" i="10" s="1"/>
  <c r="D13" i="10"/>
  <c r="D14" i="10"/>
  <c r="D23" i="10" s="1"/>
  <c r="D16" i="10" l="1"/>
  <c r="D18" i="10" s="1"/>
  <c r="D19" i="10" l="1"/>
  <c r="D20" i="10" s="1"/>
  <c r="D22" i="10" s="1"/>
  <c r="D24" i="10" s="1"/>
  <c r="D25" i="10" l="1"/>
  <c r="D26" i="10" s="1"/>
  <c r="B21" i="9" l="1"/>
  <c r="B25" i="9" s="1"/>
  <c r="B15" i="9"/>
  <c r="B10" i="9"/>
  <c r="H22" i="5" l="1"/>
  <c r="A22" i="5"/>
  <c r="C22" i="5" s="1"/>
  <c r="A17" i="5"/>
  <c r="D12" i="5"/>
  <c r="B17" i="5" s="1"/>
  <c r="B7" i="5"/>
  <c r="D17" i="5" s="1"/>
  <c r="B20" i="4"/>
  <c r="D20" i="4"/>
  <c r="A20" i="4"/>
  <c r="A15" i="4"/>
  <c r="E14" i="4"/>
  <c r="E13" i="4"/>
  <c r="E12" i="4"/>
  <c r="B7" i="4"/>
  <c r="D10" i="3"/>
  <c r="E22" i="5" l="1"/>
  <c r="I22" i="5" s="1"/>
  <c r="C17" i="5"/>
  <c r="C20" i="4"/>
  <c r="E20" i="4" s="1"/>
  <c r="E15" i="4"/>
  <c r="G10" i="6"/>
  <c r="F13" i="6" s="1"/>
  <c r="F14" i="6" s="1"/>
  <c r="F16" i="6" l="1"/>
  <c r="F18" i="6" l="1"/>
  <c r="F21" i="6" s="1"/>
  <c r="F17" i="6"/>
  <c r="F20" i="6" s="1"/>
  <c r="B13" i="2"/>
  <c r="B34" i="2"/>
  <c r="B19" i="2"/>
  <c r="B24" i="2" l="1"/>
  <c r="B35" i="2" s="1"/>
  <c r="B37" i="2" s="1"/>
  <c r="D28" i="1"/>
  <c r="D19" i="1"/>
  <c r="D12" i="1" l="1"/>
  <c r="D37" i="1" s="1"/>
  <c r="D21" i="1" l="1"/>
  <c r="D23" i="1" s="1"/>
  <c r="D30" i="1" s="1"/>
  <c r="D32" i="1" s="1"/>
  <c r="D39" i="1" s="1"/>
  <c r="D41" i="1" s="1"/>
  <c r="D43" i="1" l="1"/>
  <c r="D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sberkowitz</author>
  </authors>
  <commentList>
    <comment ref="D8" authorId="0" shapeId="0" xr:uid="{7FB02ABB-C7D9-4AA0-8A35-8B09E88C68C6}">
      <text>
        <r>
          <rPr>
            <b/>
            <sz val="9"/>
            <color indexed="81"/>
            <rFont val="Tahoma"/>
            <charset val="1"/>
          </rPr>
          <t>sberkowitz:</t>
        </r>
        <r>
          <rPr>
            <sz val="9"/>
            <color indexed="81"/>
            <rFont val="Tahoma"/>
            <charset val="1"/>
          </rPr>
          <t xml:space="preserve">
TIP: AUS will show the county loan limit for the subject or can be found at www.fhfa.gov. </t>
        </r>
      </text>
    </comment>
    <comment ref="D10" authorId="0" shapeId="0" xr:uid="{8821041B-46C6-4668-A8F0-99F2034B1F8B}">
      <text>
        <r>
          <rPr>
            <b/>
            <sz val="9"/>
            <color indexed="81"/>
            <rFont val="Tahoma"/>
            <charset val="1"/>
          </rPr>
          <t>sberkowitz:</t>
        </r>
        <r>
          <rPr>
            <sz val="9"/>
            <color indexed="81"/>
            <rFont val="Tahoma"/>
            <charset val="1"/>
          </rPr>
          <t xml:space="preserve">
Check the COE - if any entitlement is in use it will show in the grid - REMINDER: Enter the ENTITLEMENT amount, not the Loan Amount.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sberkowitz</author>
  </authors>
  <commentList>
    <comment ref="C9" authorId="0" shapeId="0" xr:uid="{7951AB18-10F3-43E3-BAAC-CFE08EF21A58}">
      <text>
        <r>
          <rPr>
            <b/>
            <sz val="9"/>
            <color indexed="81"/>
            <rFont val="Tahoma"/>
            <family val="2"/>
          </rPr>
          <t>sberkowitz:</t>
        </r>
        <r>
          <rPr>
            <sz val="9"/>
            <color indexed="81"/>
            <rFont val="Tahoma"/>
            <family val="2"/>
          </rPr>
          <t xml:space="preserve">
Enter the date the first payment was made.</t>
        </r>
      </text>
    </comment>
    <comment ref="C10" authorId="0" shapeId="0" xr:uid="{10EBE516-6BF2-4307-8F43-3CA79A88E9A9}">
      <text>
        <r>
          <rPr>
            <b/>
            <sz val="9"/>
            <color indexed="81"/>
            <rFont val="Tahoma"/>
            <family val="2"/>
          </rPr>
          <t>sberkowitz:</t>
        </r>
        <r>
          <rPr>
            <sz val="9"/>
            <color indexed="81"/>
            <rFont val="Tahoma"/>
            <family val="2"/>
          </rPr>
          <t xml:space="preserve">
Enter first payment due date.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sberkowitz</author>
  </authors>
  <commentList>
    <comment ref="A12" authorId="0" shapeId="0" xr:uid="{AE62915E-1A64-444C-AD8C-7BA3004BAC8C}">
      <text>
        <r>
          <rPr>
            <b/>
            <sz val="9"/>
            <color indexed="81"/>
            <rFont val="Tahoma"/>
            <family val="2"/>
          </rPr>
          <t>sberkowitz:</t>
        </r>
        <r>
          <rPr>
            <sz val="9"/>
            <color indexed="81"/>
            <rFont val="Tahoma"/>
            <family val="2"/>
          </rPr>
          <t xml:space="preserve">
Enter Loan Amount noted in B7 from calculation above here. Be sure to round down. </t>
        </r>
      </text>
    </comment>
    <comment ref="B12" authorId="0" shapeId="0" xr:uid="{81FC5989-BFC8-4BED-BC9E-BE2088986571}">
      <text>
        <r>
          <rPr>
            <b/>
            <sz val="9"/>
            <color indexed="81"/>
            <rFont val="Tahoma"/>
            <family val="2"/>
          </rPr>
          <t>sberkowitz:</t>
        </r>
        <r>
          <rPr>
            <sz val="9"/>
            <color indexed="81"/>
            <rFont val="Tahoma"/>
            <family val="2"/>
          </rPr>
          <t xml:space="preserve">
Confirm if the borrower is a first-time user of their VA benefits by reviewing the COE. </t>
        </r>
      </text>
    </comment>
    <comment ref="C12" authorId="0" shapeId="0" xr:uid="{0060826F-A3E6-45FE-8BB6-C51AD7B32A23}">
      <text>
        <r>
          <rPr>
            <b/>
            <sz val="9"/>
            <color indexed="81"/>
            <rFont val="Tahoma"/>
            <family val="2"/>
          </rPr>
          <t>sberkowitz:</t>
        </r>
        <r>
          <rPr>
            <sz val="9"/>
            <color indexed="81"/>
            <rFont val="Tahoma"/>
            <family val="2"/>
          </rPr>
          <t xml:space="preserve">
Check Borrower Origination Summary Screen for any down-payment.
NOTE: Value &lt; Sales Price = Down-Payment for Funding Fee Calculation (to manually calculate, subtract the value from the sales price and divide by the answer by the reasonable value indicated on the NOV = down-payment percentage). </t>
        </r>
      </text>
    </comment>
    <comment ref="D12" authorId="0" shapeId="0" xr:uid="{9E5213BC-AA4C-4B44-B95D-3E571FDEA539}">
      <text>
        <r>
          <rPr>
            <b/>
            <sz val="9"/>
            <color indexed="81"/>
            <rFont val="Tahoma"/>
            <family val="2"/>
          </rPr>
          <t>sberkowitz:</t>
        </r>
        <r>
          <rPr>
            <sz val="9"/>
            <color indexed="81"/>
            <rFont val="Tahoma"/>
            <family val="2"/>
          </rPr>
          <t xml:space="preserve">
Select applicable Funding Fee from the drop-down list based on use and down-payment %. </t>
        </r>
      </text>
    </comment>
    <comment ref="A15" authorId="0" shapeId="0" xr:uid="{54058A88-DF21-4F98-88AE-566D4C336916}">
      <text>
        <r>
          <rPr>
            <b/>
            <sz val="9"/>
            <color indexed="81"/>
            <rFont val="Tahoma"/>
            <family val="2"/>
          </rPr>
          <t>sberkowitz:</t>
        </r>
        <r>
          <rPr>
            <sz val="9"/>
            <color indexed="81"/>
            <rFont val="Tahoma"/>
            <family val="2"/>
          </rPr>
          <t xml:space="preserve">
This total loan amount should match step 1 = B5. NOTE: Odd numbers may require rounding. </t>
        </r>
      </text>
    </comment>
    <comment ref="D20" authorId="0" shapeId="0" xr:uid="{5310DAED-CB27-4E16-9C43-B11A3CB0D473}">
      <text>
        <r>
          <rPr>
            <b/>
            <sz val="9"/>
            <color indexed="81"/>
            <rFont val="Tahoma"/>
            <family val="2"/>
          </rPr>
          <t>sberkowitz:</t>
        </r>
        <r>
          <rPr>
            <sz val="9"/>
            <color indexed="81"/>
            <rFont val="Tahoma"/>
            <family val="2"/>
          </rPr>
          <t xml:space="preserve">
This is the total loan amount from B5 above. </t>
        </r>
      </text>
    </comment>
    <comment ref="E20" authorId="0" shapeId="0" xr:uid="{BDF5975B-4C62-40A9-9259-C62AEFC3843E}">
      <text>
        <r>
          <rPr>
            <b/>
            <sz val="9"/>
            <color indexed="81"/>
            <rFont val="Tahoma"/>
            <family val="2"/>
          </rPr>
          <t>sberkowitz:</t>
        </r>
        <r>
          <rPr>
            <sz val="9"/>
            <color indexed="81"/>
            <rFont val="Tahoma"/>
            <family val="2"/>
          </rPr>
          <t xml:space="preserve">
If this matches what is noted in E15 above (highlighted) the calculation is correct! </t>
        </r>
      </text>
    </comment>
    <comment ref="B25" authorId="0" shapeId="0" xr:uid="{AF053D7C-B1E6-4111-AF37-013E118CF24D}">
      <text>
        <r>
          <rPr>
            <b/>
            <sz val="9"/>
            <color indexed="81"/>
            <rFont val="Tahoma"/>
            <charset val="1"/>
          </rPr>
          <t>sberkowitz:</t>
        </r>
        <r>
          <rPr>
            <sz val="9"/>
            <color indexed="81"/>
            <rFont val="Tahoma"/>
            <charset val="1"/>
          </rPr>
          <t xml:space="preserve">
Reference the Guaranty Table tab for details on what the maximum potential guaranty on the Veteran's Portion is.</t>
        </r>
      </text>
    </comment>
    <comment ref="C25" authorId="0" shapeId="0" xr:uid="{75A456D0-7E95-4777-A798-B532E16521B4}">
      <text>
        <r>
          <rPr>
            <b/>
            <sz val="9"/>
            <color indexed="81"/>
            <rFont val="Tahoma"/>
            <family val="2"/>
          </rPr>
          <t>sberkowitz:</t>
        </r>
        <r>
          <rPr>
            <sz val="9"/>
            <color indexed="81"/>
            <rFont val="Tahoma"/>
            <family val="2"/>
          </rPr>
          <t xml:space="preserve">
Calculate each veteran's entitlement availability using the MMWK (1st Tab) - Enter total of all entitlement here. </t>
        </r>
      </text>
    </comment>
    <comment ref="D25" authorId="0" shapeId="0" xr:uid="{9C83E269-C421-4CE3-8A1C-B71E5B6EB1F2}">
      <text>
        <r>
          <rPr>
            <b/>
            <sz val="9"/>
            <color indexed="81"/>
            <rFont val="Tahoma"/>
            <family val="2"/>
          </rPr>
          <t>sberkowitz:</t>
        </r>
        <r>
          <rPr>
            <sz val="9"/>
            <color indexed="81"/>
            <rFont val="Tahoma"/>
            <family val="2"/>
          </rPr>
          <t xml:space="preserve">
This is the amount of the VA Guaranty (lesser of Max Potential Guaranty or Total Available Entitlement.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sberkowitz</author>
  </authors>
  <commentList>
    <comment ref="A12" authorId="0" shapeId="0" xr:uid="{53F46909-BB97-445D-8DC0-5EBE1A8AEC12}">
      <text>
        <r>
          <rPr>
            <b/>
            <sz val="9"/>
            <color indexed="81"/>
            <rFont val="Tahoma"/>
            <family val="2"/>
          </rPr>
          <t>sberkowitz:</t>
        </r>
        <r>
          <rPr>
            <sz val="9"/>
            <color indexed="81"/>
            <rFont val="Tahoma"/>
            <family val="2"/>
          </rPr>
          <t xml:space="preserve">
Confirm if the borrower is a first-time user of their VA benefits by reviewing the COE. </t>
        </r>
      </text>
    </comment>
    <comment ref="B12" authorId="0" shapeId="0" xr:uid="{B995464C-7C0D-4580-89BD-B25FE24DBD0D}">
      <text>
        <r>
          <rPr>
            <b/>
            <sz val="9"/>
            <color indexed="81"/>
            <rFont val="Tahoma"/>
            <family val="2"/>
          </rPr>
          <t>sberkowitz:</t>
        </r>
        <r>
          <rPr>
            <sz val="9"/>
            <color indexed="81"/>
            <rFont val="Tahoma"/>
            <family val="2"/>
          </rPr>
          <t xml:space="preserve">
Check Borrower Origination Summary Screen for any down-payment.
NOTE: Value &lt; Sales Price = Down-Payment for Funding Fee Calculation (to manually calculate, subtract the value from the sales price and divide by the answer by the reasonable value indicated on the NOV = down-payment percentage). </t>
        </r>
      </text>
    </comment>
    <comment ref="D17" authorId="0" shapeId="0" xr:uid="{3EFF6406-6F07-444A-8790-923FA2104012}">
      <text>
        <r>
          <rPr>
            <b/>
            <sz val="9"/>
            <color indexed="81"/>
            <rFont val="Tahoma"/>
            <family val="2"/>
          </rPr>
          <t>sberkowitz:</t>
        </r>
        <r>
          <rPr>
            <sz val="9"/>
            <color indexed="81"/>
            <rFont val="Tahoma"/>
            <family val="2"/>
          </rPr>
          <t xml:space="preserve">
The Veteran's Portion and the Double-Check should always match!</t>
        </r>
      </text>
    </comment>
    <comment ref="F22" authorId="0" shapeId="0" xr:uid="{745A7141-CADF-489A-9336-040D86DF09F7}">
      <text>
        <r>
          <rPr>
            <b/>
            <sz val="9"/>
            <color indexed="81"/>
            <rFont val="Tahoma"/>
            <family val="2"/>
          </rPr>
          <t>sberkowitz:</t>
        </r>
        <r>
          <rPr>
            <sz val="9"/>
            <color indexed="81"/>
            <rFont val="Tahoma"/>
            <family val="2"/>
          </rPr>
          <t xml:space="preserve">
Reference the Guaranty Table tab for details on what the maximum potential guaranty on the Veteran's Portion is.</t>
        </r>
      </text>
    </comment>
    <comment ref="G22" authorId="0" shapeId="0" xr:uid="{2EA90D7E-1F0C-4468-9341-BE4222AFBD25}">
      <text>
        <r>
          <rPr>
            <b/>
            <sz val="9"/>
            <color indexed="81"/>
            <rFont val="Tahoma"/>
            <family val="2"/>
          </rPr>
          <t>sberkowitz:</t>
        </r>
        <r>
          <rPr>
            <sz val="9"/>
            <color indexed="81"/>
            <rFont val="Tahoma"/>
            <family val="2"/>
          </rPr>
          <t xml:space="preserve">
Calculate each veteran's entitlement availability using the MMWK (1st Tab) - REMINDER: The Loan Amount = The Veteran's Portion Only for joint loans!</t>
        </r>
      </text>
    </comment>
    <comment ref="H22" authorId="0" shapeId="0" xr:uid="{55550D50-543A-41C1-95C8-5C68F935593F}">
      <text>
        <r>
          <rPr>
            <b/>
            <sz val="9"/>
            <color indexed="81"/>
            <rFont val="Tahoma"/>
            <family val="2"/>
          </rPr>
          <t>sberkowitz:</t>
        </r>
        <r>
          <rPr>
            <sz val="9"/>
            <color indexed="81"/>
            <rFont val="Tahoma"/>
            <family val="2"/>
          </rPr>
          <t xml:space="preserve">
This is the amount of the VA Guaranty (lesser of Max Potential Guaranty or Total Available Entitlement - must be 25% or more of the VETERAN's Portion figure!</t>
        </r>
      </text>
    </comment>
  </commentList>
</comments>
</file>

<file path=xl/sharedStrings.xml><?xml version="1.0" encoding="utf-8"?>
<sst xmlns="http://schemas.openxmlformats.org/spreadsheetml/2006/main" count="221" uniqueCount="160">
  <si>
    <t xml:space="preserve">Borrowers: </t>
  </si>
  <si>
    <t>Loan #:</t>
  </si>
  <si>
    <t>VA Case #:</t>
  </si>
  <si>
    <t>ENTITLEMENT</t>
  </si>
  <si>
    <t>1a.</t>
  </si>
  <si>
    <t>Enter $36,000 Entitlement for all loan ≤ $144,000, or</t>
  </si>
  <si>
    <t>AMOUNT</t>
  </si>
  <si>
    <t>1b.</t>
  </si>
  <si>
    <t>Enter 25% of the VA County Loan Limit for loans &gt; $144,000.</t>
  </si>
  <si>
    <t>Less used entitlement (if applicable)</t>
  </si>
  <si>
    <t>Entitlement available for new loan</t>
  </si>
  <si>
    <t>-</t>
  </si>
  <si>
    <t>MAXIMUM LOAN AMOUNT COMPUTATION</t>
  </si>
  <si>
    <t>Lesser of property value per NOV or Sales Price</t>
  </si>
  <si>
    <t>Multiply by 75%</t>
  </si>
  <si>
    <t>Plus available entitlement (Take from line 3 above)</t>
  </si>
  <si>
    <t>Maximum Base Loan Amount* (the lesser of Line 4 or Line 6), or</t>
  </si>
  <si>
    <t>+</t>
  </si>
  <si>
    <t>REQUIRED CASH DOWNPAYMENT COMPUTATION</t>
  </si>
  <si>
    <t>Lesser of property value per NOV or Sales Price (Take from line 4)</t>
  </si>
  <si>
    <t>Required Cash Downpayment/Equity</t>
  </si>
  <si>
    <t>GUARANTY PERCENTAGE ON PROPOSED LOAN AMOUNT COMPUTATION</t>
  </si>
  <si>
    <t>Entitlement (Take from line 3)</t>
  </si>
  <si>
    <t>Plus required cash downpayment/equity (Take from line 10)</t>
  </si>
  <si>
    <t>Total of line 11 plus line 12</t>
  </si>
  <si>
    <t>Divide line 13 by Property Value per NOV or Sales Price on line 4</t>
  </si>
  <si>
    <t>Guaranty Percentage (cannot be less than 25%)</t>
  </si>
  <si>
    <t>(÷)</t>
  </si>
  <si>
    <t>x</t>
  </si>
  <si>
    <t>Notes:</t>
  </si>
  <si>
    <t xml:space="preserve">• Cash-out refinances with a base loan amount equal to or less than the VA County Loan Limit, must have the total loan amount reviewed, including any financed funding fee, as the total loan amount may never exceed the VA County Loan Limit.
• Cash-out refinances with a base loan amount greater than the VA County Loan Limit, may add the VA Funding Fee to the base loan amount, if the property has sufficient equity plus entitlement.
• If the purchase price does not exceed the VA County Loan Limit, the total loan amount, including funding fee, may never exceed the maximum VA County Loan Limit.
• If the purchase price and base loan amount exceeds the VA County Loan Limit and the borrower is making a cash downpayment, the VA Funding Fee can be financed in.
• The maximum total loan amount, including any financed funding fee, for any rate/term refinance or IRRRL transaction is $417,000.
• VA has very limited categories of loans considered eligible for a Rate/Term option. Review the subtopic “Rate/Term” within the “Refinance” topic in the VA product description to determine eligibility for a rate/term refinance. </t>
  </si>
  <si>
    <t>Less maximum Loan Amount (Take from line 7)</t>
  </si>
  <si>
    <t>Adam A. Example</t>
  </si>
  <si>
    <t>13-13-6-123456</t>
  </si>
  <si>
    <t>Old Mortgage/Housing/Maintenance Payment Breakdown</t>
  </si>
  <si>
    <t xml:space="preserve">P&amp;I </t>
  </si>
  <si>
    <t>MI (if applicable)</t>
  </si>
  <si>
    <t>Tax</t>
  </si>
  <si>
    <t>HOI</t>
  </si>
  <si>
    <t>HOA/Condo (if applicable)</t>
  </si>
  <si>
    <t>Maintenance (NOTE: $0.14 x SF)</t>
  </si>
  <si>
    <t>Debts &amp; Obligations</t>
  </si>
  <si>
    <t>Debts from Credit Report</t>
  </si>
  <si>
    <t>Other obligations (i.e., Child Support, Alimony, etc.)</t>
  </si>
  <si>
    <t>Rent Loss (if applicable - do not double hit for mortgage in debts)</t>
  </si>
  <si>
    <t>Income (Total of non-grossed up earnings)</t>
  </si>
  <si>
    <t>W2</t>
  </si>
  <si>
    <t>SSI</t>
  </si>
  <si>
    <t>Pension</t>
  </si>
  <si>
    <t>Disability</t>
  </si>
  <si>
    <t>S/E</t>
  </si>
  <si>
    <t>Other</t>
  </si>
  <si>
    <t>Deductions (Reductions to taxable earnings ONLY - Paycheck City)</t>
  </si>
  <si>
    <t>TOTAL from VA Loan Analysis (26-6393) - Line 37</t>
  </si>
  <si>
    <t>TOTAL DEDUCTIONS FROM INCOME</t>
  </si>
  <si>
    <t>TOTAL INCOME - TOTAL DEDUCTIONS = OLD RESIDUAL</t>
  </si>
  <si>
    <t xml:space="preserve">Balance available for family support from VA Loan Analysis - Line 44 </t>
  </si>
  <si>
    <t>Positive # = Increased Residual, Negative # = Decreased Residual</t>
  </si>
  <si>
    <t>RESIDUAL CHANGE (OLD VS. NEW) IN $$ (NOTE ON VA LOAN ANALYSIS @ CTC)</t>
  </si>
  <si>
    <t>Grossing Up Social Security</t>
  </si>
  <si>
    <t>Total Social Security Benefits as listed on most recent year tax transcripts:</t>
  </si>
  <si>
    <t>Taxable Social Security Benefits as listed on the most recent year tax transcripts:</t>
  </si>
  <si>
    <t>Percentage of Social Security Benefits that is taxed:</t>
  </si>
  <si>
    <t>Current monthly benefit as listed on Award Letter:</t>
  </si>
  <si>
    <t>Percentage subject to tax:</t>
  </si>
  <si>
    <t>Taxed Amount of SSI Benefit:</t>
  </si>
  <si>
    <t>Grossable Amount of SSI Benefits:</t>
  </si>
  <si>
    <r>
      <t xml:space="preserve">If </t>
    </r>
    <r>
      <rPr>
        <b/>
        <sz val="11"/>
        <color rgb="FFFF0000"/>
        <rFont val="Calibri"/>
        <family val="2"/>
        <scheme val="minor"/>
      </rPr>
      <t>Conventional/VA</t>
    </r>
    <r>
      <rPr>
        <sz val="11"/>
        <color theme="1"/>
        <rFont val="Calibri"/>
        <family val="2"/>
        <scheme val="minor"/>
      </rPr>
      <t>, can gross 125%:</t>
    </r>
  </si>
  <si>
    <r>
      <t>If</t>
    </r>
    <r>
      <rPr>
        <sz val="11"/>
        <color rgb="FFFF0000"/>
        <rFont val="Calibri"/>
        <family val="2"/>
        <scheme val="minor"/>
      </rPr>
      <t xml:space="preserve"> </t>
    </r>
    <r>
      <rPr>
        <b/>
        <sz val="11"/>
        <color rgb="FF0070C0"/>
        <rFont val="Calibri"/>
        <family val="2"/>
        <scheme val="minor"/>
      </rPr>
      <t>FHA,</t>
    </r>
    <r>
      <rPr>
        <sz val="11"/>
        <color theme="1"/>
        <rFont val="Calibri"/>
        <family val="2"/>
        <scheme val="minor"/>
      </rPr>
      <t xml:space="preserve"> can gross 115%:</t>
    </r>
  </si>
  <si>
    <r>
      <rPr>
        <b/>
        <sz val="11"/>
        <color rgb="FFFF0000"/>
        <rFont val="Calibri"/>
        <family val="2"/>
        <scheme val="minor"/>
      </rPr>
      <t>Conventional/VA</t>
    </r>
    <r>
      <rPr>
        <sz val="11"/>
        <color theme="1"/>
        <rFont val="Calibri"/>
        <family val="2"/>
        <scheme val="minor"/>
      </rPr>
      <t>: Add to taxed amount of benefit:</t>
    </r>
  </si>
  <si>
    <r>
      <rPr>
        <b/>
        <sz val="11"/>
        <color rgb="FF0070C0"/>
        <rFont val="Calibri"/>
        <family val="2"/>
        <scheme val="minor"/>
      </rPr>
      <t>FHA</t>
    </r>
    <r>
      <rPr>
        <sz val="11"/>
        <color theme="1"/>
        <rFont val="Calibri"/>
        <family val="2"/>
        <scheme val="minor"/>
      </rPr>
      <t>: Add to taxed amount of benefit:</t>
    </r>
  </si>
  <si>
    <t>NOTE: This is figure that is added to "Other" deductions to ensure DTI and residual are accurate (including grossed up figures but will not be included in the residual) = DTI &amp; Residual will match AUS!</t>
  </si>
  <si>
    <t>6 Payments</t>
  </si>
  <si>
    <t>Measurement Category</t>
  </si>
  <si>
    <t>Payment  Type</t>
  </si>
  <si>
    <t>Date</t>
  </si>
  <si>
    <t>Result</t>
  </si>
  <si>
    <t>MADE</t>
  </si>
  <si>
    <t>DUE</t>
  </si>
  <si>
    <t>210 Days since 1st Payment</t>
  </si>
  <si>
    <t>The Note date of the refinance loan must be on, or after, the later of: 6 Payments made AND 210 days since 1st Payment Due - Use for C/O and IRRRL transactions.</t>
  </si>
  <si>
    <t>00/00/0000</t>
  </si>
  <si>
    <t>Total Loan Amount</t>
  </si>
  <si>
    <t>Number of Veterans</t>
  </si>
  <si>
    <t>Loan Amount PER Veteran for Funding Fee Calculation</t>
  </si>
  <si>
    <t>Veteran Breakdown - Funding Fee Calculation</t>
  </si>
  <si>
    <t>Loan Amount</t>
  </si>
  <si>
    <t>Funding Fee %</t>
  </si>
  <si>
    <t>First-Time Use (Y/N)</t>
  </si>
  <si>
    <t>Down-Payment %</t>
  </si>
  <si>
    <t>Funding Fees</t>
  </si>
  <si>
    <t>Veteran's Funding Fee $$</t>
  </si>
  <si>
    <t>Funding Fee Calculation Check</t>
  </si>
  <si>
    <t>Total Funding Fee %</t>
  </si>
  <si>
    <t>Actual Funding Fee %</t>
  </si>
  <si>
    <t>Check</t>
  </si>
  <si>
    <t>Funding Fee Breakdown</t>
  </si>
  <si>
    <t>Percentage entered into MI Screen MANUALLY in Encompass</t>
  </si>
  <si>
    <t>Veteran's Portion Funding Fee %</t>
  </si>
  <si>
    <t>Veteran's Portion Funding Fee $$</t>
  </si>
  <si>
    <t>Double-Check for Encompass Entry</t>
  </si>
  <si>
    <t>Guaranty Calculation</t>
  </si>
  <si>
    <t>Total Number of VETERANS</t>
  </si>
  <si>
    <t>Total Number of BORROWERS</t>
  </si>
  <si>
    <t>Loan Amount Used for Gauaranty</t>
  </si>
  <si>
    <t>Guaranty Table</t>
  </si>
  <si>
    <t>TOTAL Available Entitlement</t>
  </si>
  <si>
    <t>Veteran's Portion of Total Loan</t>
  </si>
  <si>
    <t>Maximum Potential of Guaranty</t>
  </si>
  <si>
    <t>VA Guaranty $$</t>
  </si>
  <si>
    <t>VA Guaranty %</t>
  </si>
  <si>
    <t>Net Tangible Benefit</t>
  </si>
  <si>
    <t>Old Rate</t>
  </si>
  <si>
    <t>New Rate</t>
  </si>
  <si>
    <t>Fixed Rate to Fixed Rate</t>
  </si>
  <si>
    <t>Rate Reduction Result</t>
  </si>
  <si>
    <t>(Required Rate Reduction &gt; / = 0.50%)</t>
  </si>
  <si>
    <t>Fixed Rate to ARM</t>
  </si>
  <si>
    <t>(Required Rate Reduction &gt; / = 2.0%)</t>
  </si>
  <si>
    <t>Recoupment</t>
  </si>
  <si>
    <t>Old P&amp;I</t>
  </si>
  <si>
    <t>New P&amp;I</t>
  </si>
  <si>
    <t>Monthly Decrease</t>
  </si>
  <si>
    <t>Closing Costs</t>
  </si>
  <si>
    <t>Recoupment in Months</t>
  </si>
  <si>
    <t>&lt; / = 36 Months: PASS!</t>
  </si>
  <si>
    <t xml:space="preserve">Line No. </t>
  </si>
  <si>
    <t>Item</t>
  </si>
  <si>
    <t>Amount</t>
  </si>
  <si>
    <t>Section I: Initial Computation</t>
  </si>
  <si>
    <t>Section II: Preliminary Loan Amount</t>
  </si>
  <si>
    <t>Section III: Final Computation</t>
  </si>
  <si>
    <t>Existing VA Loan Balance (Plus Cost of Energy Efficient Improvements)</t>
  </si>
  <si>
    <t>Subtract Cash from Veteran (NOTE: This is cash paid by the Veteran at Closing as a Principle Reduction)</t>
  </si>
  <si>
    <t>Total</t>
  </si>
  <si>
    <t>Enter Total from Line 3</t>
  </si>
  <si>
    <t>Add Discount Points based on Line 4 (Up to 2.0% May be included here)</t>
  </si>
  <si>
    <t xml:space="preserve">Add Origination Fee based on Line 4 </t>
  </si>
  <si>
    <t>Add Funding Fee based on line 4</t>
  </si>
  <si>
    <t>Add Other Allowable Closing Costs &amp; Prepaids (See How-To for details on what is included here)</t>
  </si>
  <si>
    <t>Enter Total from Line 9</t>
  </si>
  <si>
    <t>Add Discount Points Based on Line 10 (Same Percentage used from line 5 above)</t>
  </si>
  <si>
    <t>Subtotal</t>
  </si>
  <si>
    <t>Subtract Amount Shown in Line 5</t>
  </si>
  <si>
    <t>Subtract Amount Shown in Line 7</t>
  </si>
  <si>
    <t>Add Funding Fee Based on Line 16</t>
  </si>
  <si>
    <t>TOTAL MAXIMUM LOAN AMOUNT</t>
  </si>
  <si>
    <t>Table of Contents</t>
  </si>
  <si>
    <t>VA Entitlement (MMWK)</t>
  </si>
  <si>
    <t>Residual Comparison</t>
  </si>
  <si>
    <t xml:space="preserve">Partial Gross-Up for Residual </t>
  </si>
  <si>
    <t>VA Loan Seasoning</t>
  </si>
  <si>
    <t>IRRRL Workup (NTB &amp; Recoup)</t>
  </si>
  <si>
    <t>VA 26-8923 (IRRRL MMWK)</t>
  </si>
  <si>
    <t>Joint Vet/Vet Entitlement &amp; Funding Fee Calc</t>
  </si>
  <si>
    <t>Joint Vet/Non-Vet Entitlement &amp; Funding Fee Calc</t>
  </si>
  <si>
    <t>Funding Fee Chart (Reference)</t>
  </si>
  <si>
    <t>Guaranty Table (Reference)</t>
  </si>
  <si>
    <r>
      <t xml:space="preserve">Circular 26-23-06 - Exhibit A: Loans </t>
    </r>
    <r>
      <rPr>
        <b/>
        <u/>
        <sz val="11"/>
        <color rgb="FFFF0000"/>
        <rFont val="Calibri"/>
        <family val="2"/>
        <scheme val="minor"/>
      </rPr>
      <t>CLOSING</t>
    </r>
    <r>
      <rPr>
        <b/>
        <sz val="11"/>
        <color rgb="FFFF0000"/>
        <rFont val="Calibri"/>
        <family val="2"/>
        <scheme val="minor"/>
      </rPr>
      <t xml:space="preserve"> between 01/01/2023 through 04/06/2023</t>
    </r>
  </si>
  <si>
    <r>
      <t xml:space="preserve">Circular 26-23-06 - Exhibit B: Loans </t>
    </r>
    <r>
      <rPr>
        <b/>
        <u/>
        <sz val="11"/>
        <color rgb="FFFF0000"/>
        <rFont val="Calibri"/>
        <family val="2"/>
        <scheme val="minor"/>
      </rPr>
      <t>CLOSING</t>
    </r>
    <r>
      <rPr>
        <b/>
        <sz val="11"/>
        <color rgb="FFFF0000"/>
        <rFont val="Calibri"/>
        <family val="2"/>
        <scheme val="minor"/>
      </rPr>
      <t xml:space="preserve"> on or after 04/07/2023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</si>
</sst>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22"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sz val="11"/>
      <color rgb="FF00B050"/>
      <name val="Calibri"/>
      <family val="2"/>
      <scheme val="minor"/>
    </font>
    <font>
      <b/>
      <sz val="11"/>
      <color rgb="FFFF0000"/>
      <name val="Calibri"/>
      <family val="2"/>
      <scheme val="minor"/>
    </font>
    <font>
      <b/>
      <u/>
      <sz val="12"/>
      <color theme="1"/>
      <name val="Calibri"/>
      <family val="2"/>
      <scheme val="minor"/>
    </font>
    <font>
      <b/>
      <sz val="20"/>
      <color theme="1"/>
      <name val="Calibri"/>
      <family val="2"/>
      <scheme val="minor"/>
    </font>
    <font>
      <b/>
      <sz val="11"/>
      <color rgb="FF0070C0"/>
      <name val="Calibri"/>
      <family val="2"/>
      <scheme val="minor"/>
    </font>
    <font>
      <b/>
      <u/>
      <sz val="11"/>
      <color theme="1"/>
      <name val="Calibri"/>
      <family val="2"/>
      <scheme val="minor"/>
    </font>
    <font>
      <sz val="9"/>
      <color indexed="81"/>
      <name val="Tahoma"/>
      <family val="2"/>
    </font>
    <font>
      <b/>
      <sz val="9"/>
      <color indexed="81"/>
      <name val="Tahoma"/>
      <family val="2"/>
    </font>
    <font>
      <u/>
      <sz val="11"/>
      <color theme="1"/>
      <name val="Calibri"/>
      <family val="2"/>
      <scheme val="minor"/>
    </font>
    <font>
      <sz val="9"/>
      <color indexed="81"/>
      <name val="Tahoma"/>
      <charset val="1"/>
    </font>
    <font>
      <b/>
      <sz val="9"/>
      <color indexed="81"/>
      <name val="Tahoma"/>
      <charset val="1"/>
    </font>
    <font>
      <b/>
      <i/>
      <sz val="11"/>
      <color theme="1"/>
      <name val="Calibri"/>
      <family val="2"/>
      <scheme val="minor"/>
    </font>
    <font>
      <u/>
      <sz val="11"/>
      <color theme="10"/>
      <name val="Calibri"/>
      <family val="2"/>
      <scheme val="minor"/>
    </font>
    <font>
      <b/>
      <u/>
      <sz val="12"/>
      <name val="Calibri"/>
      <family val="2"/>
      <scheme val="minor"/>
    </font>
    <font>
      <sz val="11"/>
      <name val="Calibri"/>
      <family val="2"/>
      <scheme val="minor"/>
    </font>
    <font>
      <u/>
      <sz val="11"/>
      <name val="Calibri"/>
      <family val="2"/>
      <scheme val="minor"/>
    </font>
    <font>
      <b/>
      <u/>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4" tint="0.59999389629810485"/>
        <bgColor indexed="64"/>
      </patternFill>
    </fill>
  </fills>
  <borders count="2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129">
    <xf numFmtId="0" fontId="0" fillId="0" borderId="0" xfId="0"/>
    <xf numFmtId="0" fontId="0" fillId="2" borderId="0" xfId="0" applyFill="1"/>
    <xf numFmtId="0" fontId="0" fillId="2" borderId="0" xfId="0" applyFill="1" applyAlignment="1">
      <alignment horizontal="center"/>
    </xf>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xf>
    <xf numFmtId="0" fontId="3" fillId="0" borderId="0" xfId="0" applyFont="1"/>
    <xf numFmtId="0" fontId="3"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10" fontId="0" fillId="0" borderId="0" xfId="0" applyNumberFormat="1"/>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xf>
    <xf numFmtId="3" fontId="0" fillId="0" borderId="0" xfId="0" applyNumberFormat="1"/>
    <xf numFmtId="0" fontId="2" fillId="0" borderId="0" xfId="0" applyFont="1" applyAlignment="1">
      <alignment horizontal="left"/>
    </xf>
    <xf numFmtId="0" fontId="0" fillId="3" borderId="0" xfId="0" applyFill="1"/>
    <xf numFmtId="0" fontId="4" fillId="0" borderId="0" xfId="0" applyFont="1"/>
    <xf numFmtId="0" fontId="5" fillId="0" borderId="0" xfId="0" applyFont="1"/>
    <xf numFmtId="0" fontId="2" fillId="3" borderId="0" xfId="0" applyFont="1" applyFill="1" applyAlignment="1">
      <alignment horizontal="center"/>
    </xf>
    <xf numFmtId="0" fontId="2" fillId="3" borderId="0" xfId="0" applyFont="1" applyFill="1"/>
    <xf numFmtId="0" fontId="6" fillId="3" borderId="0" xfId="0" applyFont="1" applyFill="1"/>
    <xf numFmtId="0" fontId="7" fillId="0" borderId="0" xfId="0" applyFont="1" applyAlignment="1">
      <alignment horizontal="center"/>
    </xf>
    <xf numFmtId="0" fontId="1" fillId="3" borderId="0" xfId="0" applyFont="1" applyFill="1"/>
    <xf numFmtId="0" fontId="0" fillId="0" borderId="4" xfId="0" applyBorder="1"/>
    <xf numFmtId="0" fontId="0" fillId="0" borderId="5" xfId="0" applyBorder="1"/>
    <xf numFmtId="0" fontId="0" fillId="0" borderId="6" xfId="0" applyBorder="1"/>
    <xf numFmtId="164" fontId="0" fillId="2" borderId="7" xfId="0" applyNumberFormat="1" applyFill="1" applyBorder="1"/>
    <xf numFmtId="164" fontId="0" fillId="0" borderId="7" xfId="0" applyNumberFormat="1" applyBorder="1"/>
    <xf numFmtId="0" fontId="0" fillId="2" borderId="5" xfId="0" applyFill="1" applyBorder="1"/>
    <xf numFmtId="9" fontId="6" fillId="0" borderId="7" xfId="0" applyNumberFormat="1" applyFont="1" applyBorder="1"/>
    <xf numFmtId="165" fontId="0" fillId="0" borderId="7" xfId="0" applyNumberFormat="1" applyBorder="1"/>
    <xf numFmtId="9" fontId="0" fillId="2" borderId="7" xfId="0" applyNumberFormat="1" applyFill="1" applyBorder="1"/>
    <xf numFmtId="165" fontId="0" fillId="2" borderId="7" xfId="0" applyNumberFormat="1" applyFill="1" applyBorder="1"/>
    <xf numFmtId="165" fontId="6" fillId="0" borderId="7" xfId="0" applyNumberFormat="1" applyFont="1" applyBorder="1"/>
    <xf numFmtId="0" fontId="0" fillId="0" borderId="9" xfId="0" applyBorder="1"/>
    <xf numFmtId="165" fontId="9" fillId="2" borderId="11" xfId="0" applyNumberFormat="1" applyFont="1" applyFill="1" applyBorder="1"/>
    <xf numFmtId="0" fontId="0" fillId="2" borderId="9" xfId="0" applyFill="1" applyBorder="1"/>
    <xf numFmtId="0" fontId="0" fillId="0" borderId="12" xfId="0" applyBorder="1"/>
    <xf numFmtId="165" fontId="0" fillId="3" borderId="8" xfId="0" applyNumberFormat="1" applyFill="1" applyBorder="1"/>
    <xf numFmtId="0" fontId="0" fillId="3" borderId="6" xfId="0" applyFill="1" applyBorder="1"/>
    <xf numFmtId="0" fontId="10" fillId="0" borderId="0" xfId="0" applyFont="1" applyAlignment="1">
      <alignment horizontal="center"/>
    </xf>
    <xf numFmtId="14" fontId="0" fillId="0" borderId="0" xfId="0" applyNumberFormat="1" applyAlignment="1">
      <alignment horizontal="center"/>
    </xf>
    <xf numFmtId="0" fontId="13" fillId="0" borderId="0" xfId="0" applyFont="1" applyAlignment="1">
      <alignment horizontal="center"/>
    </xf>
    <xf numFmtId="10" fontId="0" fillId="0" borderId="0" xfId="0" applyNumberFormat="1" applyAlignment="1">
      <alignment horizontal="center"/>
    </xf>
    <xf numFmtId="165" fontId="0" fillId="0" borderId="0" xfId="0" applyNumberFormat="1"/>
    <xf numFmtId="165" fontId="0" fillId="0" borderId="0" xfId="0" applyNumberFormat="1" applyAlignment="1">
      <alignment horizontal="center"/>
    </xf>
    <xf numFmtId="165" fontId="1" fillId="0" borderId="0" xfId="0" applyNumberFormat="1" applyFont="1" applyAlignment="1">
      <alignment horizontal="center"/>
    </xf>
    <xf numFmtId="0" fontId="13" fillId="0" borderId="0" xfId="0" applyFont="1"/>
    <xf numFmtId="165" fontId="1" fillId="3" borderId="0" xfId="0" applyNumberFormat="1" applyFont="1" applyFill="1"/>
    <xf numFmtId="165" fontId="0" fillId="3" borderId="0" xfId="0" applyNumberFormat="1" applyFill="1" applyAlignment="1">
      <alignment horizontal="center"/>
    </xf>
    <xf numFmtId="10" fontId="1" fillId="3" borderId="0" xfId="0" applyNumberFormat="1" applyFont="1" applyFill="1" applyAlignment="1">
      <alignment horizontal="center"/>
    </xf>
    <xf numFmtId="165" fontId="1" fillId="3" borderId="0" xfId="0" applyNumberFormat="1" applyFont="1" applyFill="1" applyAlignment="1">
      <alignment horizontal="center"/>
    </xf>
    <xf numFmtId="0" fontId="10" fillId="0" borderId="0" xfId="0" applyFont="1"/>
    <xf numFmtId="9" fontId="0" fillId="0" borderId="0" xfId="0" applyNumberFormat="1"/>
    <xf numFmtId="6" fontId="0" fillId="0" borderId="0" xfId="0" applyNumberFormat="1"/>
    <xf numFmtId="10" fontId="0" fillId="3" borderId="0" xfId="0" applyNumberFormat="1" applyFill="1" applyAlignment="1">
      <alignment horizontal="center"/>
    </xf>
    <xf numFmtId="0" fontId="10" fillId="4" borderId="0" xfId="0" applyFont="1" applyFill="1" applyAlignment="1">
      <alignment horizontal="center"/>
    </xf>
    <xf numFmtId="0" fontId="16" fillId="4" borderId="0" xfId="0" applyFont="1" applyFill="1" applyAlignment="1">
      <alignment horizontal="center"/>
    </xf>
    <xf numFmtId="0" fontId="1" fillId="0" borderId="0" xfId="0" applyFont="1"/>
    <xf numFmtId="0" fontId="13" fillId="0" borderId="15" xfId="0" applyFont="1" applyBorder="1" applyAlignment="1">
      <alignment horizontal="center"/>
    </xf>
    <xf numFmtId="0" fontId="0" fillId="0" borderId="16" xfId="0" applyBorder="1"/>
    <xf numFmtId="0" fontId="13" fillId="0" borderId="5" xfId="0" applyFont="1" applyBorder="1" applyAlignment="1">
      <alignment horizontal="center"/>
    </xf>
    <xf numFmtId="0" fontId="1" fillId="0" borderId="5" xfId="0" applyFont="1" applyBorder="1"/>
    <xf numFmtId="0" fontId="1" fillId="0" borderId="6" xfId="0" applyFont="1" applyBorder="1"/>
    <xf numFmtId="0" fontId="0" fillId="0" borderId="17" xfId="0" applyBorder="1"/>
    <xf numFmtId="0" fontId="0" fillId="0" borderId="18" xfId="0" applyBorder="1"/>
    <xf numFmtId="0" fontId="0" fillId="0" borderId="19" xfId="0" applyBorder="1"/>
    <xf numFmtId="0" fontId="0" fillId="0" borderId="13" xfId="0" applyBorder="1" applyAlignment="1">
      <alignment horizontal="center"/>
    </xf>
    <xf numFmtId="0" fontId="0" fillId="0" borderId="7"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2" fontId="0" fillId="0" borderId="14" xfId="0" applyNumberFormat="1" applyBorder="1" applyAlignment="1">
      <alignment horizontal="center"/>
    </xf>
    <xf numFmtId="0" fontId="1" fillId="3" borderId="0" xfId="0" applyFont="1" applyFill="1" applyAlignment="1">
      <alignment horizontal="center"/>
    </xf>
    <xf numFmtId="0" fontId="0" fillId="0" borderId="0" xfId="0" applyAlignment="1">
      <alignment horizontal="left"/>
    </xf>
    <xf numFmtId="0" fontId="0" fillId="0" borderId="15" xfId="0" applyBorder="1"/>
    <xf numFmtId="165" fontId="0" fillId="4" borderId="20" xfId="0" applyNumberFormat="1" applyFill="1" applyBorder="1" applyAlignment="1">
      <alignment horizontal="center"/>
    </xf>
    <xf numFmtId="165" fontId="0" fillId="4" borderId="0" xfId="0" applyNumberFormat="1" applyFill="1" applyAlignment="1">
      <alignment horizontal="center"/>
    </xf>
    <xf numFmtId="10" fontId="0" fillId="4" borderId="0" xfId="0" applyNumberFormat="1" applyFill="1" applyAlignment="1">
      <alignment horizontal="center"/>
    </xf>
    <xf numFmtId="0" fontId="13" fillId="0" borderId="15" xfId="0" applyFont="1" applyBorder="1"/>
    <xf numFmtId="0" fontId="13" fillId="0" borderId="16" xfId="0" applyFont="1" applyBorder="1"/>
    <xf numFmtId="0" fontId="13" fillId="0" borderId="4" xfId="0" applyFont="1" applyBorder="1"/>
    <xf numFmtId="0" fontId="0" fillId="2" borderId="6" xfId="0" applyFill="1" applyBorder="1"/>
    <xf numFmtId="0" fontId="20" fillId="5" borderId="5" xfId="1" applyFont="1" applyFill="1" applyBorder="1" applyAlignment="1">
      <alignment horizontal="center"/>
    </xf>
    <xf numFmtId="0" fontId="19" fillId="5" borderId="0" xfId="0" applyFont="1" applyFill="1"/>
    <xf numFmtId="0" fontId="19" fillId="5" borderId="6" xfId="0" applyFont="1" applyFill="1" applyBorder="1"/>
    <xf numFmtId="0" fontId="18" fillId="2" borderId="13" xfId="0" applyFont="1" applyFill="1" applyBorder="1" applyAlignment="1">
      <alignment horizontal="center"/>
    </xf>
    <xf numFmtId="0" fontId="19" fillId="0" borderId="21" xfId="0" applyFont="1" applyBorder="1"/>
    <xf numFmtId="0" fontId="19" fillId="0" borderId="14" xfId="0" applyFont="1" applyBorder="1"/>
    <xf numFmtId="0" fontId="20" fillId="6" borderId="5" xfId="1" applyFont="1" applyFill="1" applyBorder="1" applyAlignment="1">
      <alignment horizontal="center"/>
    </xf>
    <xf numFmtId="0" fontId="19" fillId="6" borderId="0" xfId="0" applyFont="1" applyFill="1"/>
    <xf numFmtId="0" fontId="19" fillId="6" borderId="6" xfId="0" applyFont="1" applyFill="1" applyBorder="1"/>
    <xf numFmtId="0" fontId="20" fillId="6" borderId="17" xfId="1" applyFont="1" applyFill="1" applyBorder="1" applyAlignment="1">
      <alignment horizontal="center"/>
    </xf>
    <xf numFmtId="0" fontId="19" fillId="6" borderId="18" xfId="0" applyFont="1" applyFill="1" applyBorder="1"/>
    <xf numFmtId="0" fontId="19" fillId="6" borderId="19" xfId="0" applyFont="1" applyFill="1" applyBorder="1"/>
    <xf numFmtId="0" fontId="0" fillId="0" borderId="0" xfId="0" applyAlignment="1">
      <alignment horizontal="center" wrapText="1"/>
    </xf>
    <xf numFmtId="0" fontId="0" fillId="0" borderId="0" xfId="0" applyAlignment="1">
      <alignment horizontal="center"/>
    </xf>
    <xf numFmtId="0" fontId="0" fillId="2" borderId="10" xfId="0" applyFill="1" applyBorder="1" applyAlignment="1">
      <alignment horizontal="right"/>
    </xf>
    <xf numFmtId="0" fontId="0" fillId="2" borderId="9" xfId="0" applyFill="1" applyBorder="1" applyAlignment="1">
      <alignment horizontal="right"/>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0" fillId="2" borderId="5" xfId="0" applyFill="1" applyBorder="1" applyAlignment="1">
      <alignment horizontal="right" vertical="top" wrapText="1"/>
    </xf>
    <xf numFmtId="0" fontId="0" fillId="2" borderId="0" xfId="0" applyFill="1" applyAlignment="1">
      <alignment horizontal="right" vertical="top" wrapText="1"/>
    </xf>
    <xf numFmtId="0" fontId="0" fillId="0" borderId="5" xfId="0" applyBorder="1" applyAlignment="1">
      <alignment horizontal="right" vertical="top" wrapText="1"/>
    </xf>
    <xf numFmtId="0" fontId="0" fillId="0" borderId="0" xfId="0" applyAlignment="1">
      <alignment horizontal="right" vertical="top" wrapText="1"/>
    </xf>
    <xf numFmtId="0" fontId="0" fillId="0" borderId="5" xfId="0" applyBorder="1" applyAlignment="1">
      <alignment horizontal="right"/>
    </xf>
    <xf numFmtId="0" fontId="0" fillId="0" borderId="0" xfId="0" applyAlignment="1">
      <alignment horizontal="right"/>
    </xf>
    <xf numFmtId="0" fontId="0" fillId="2" borderId="5" xfId="0" applyFill="1" applyBorder="1" applyAlignment="1">
      <alignment horizontal="right"/>
    </xf>
    <xf numFmtId="0" fontId="0" fillId="2" borderId="0" xfId="0" applyFill="1" applyAlignment="1">
      <alignment horizontal="right"/>
    </xf>
    <xf numFmtId="0" fontId="0" fillId="2" borderId="6" xfId="0" applyFill="1" applyBorder="1" applyAlignment="1">
      <alignment horizontal="right"/>
    </xf>
    <xf numFmtId="0" fontId="0" fillId="0" borderId="6" xfId="0" applyBorder="1" applyAlignment="1">
      <alignment horizontal="right"/>
    </xf>
    <xf numFmtId="0" fontId="0" fillId="3" borderId="5" xfId="0" applyFill="1" applyBorder="1" applyAlignment="1">
      <alignment horizontal="right"/>
    </xf>
    <xf numFmtId="0" fontId="0" fillId="3" borderId="0" xfId="0" applyFill="1" applyAlignment="1">
      <alignment horizontal="right"/>
    </xf>
    <xf numFmtId="0" fontId="2" fillId="0" borderId="0" xfId="0" applyFont="1" applyAlignment="1">
      <alignment horizontal="left" wrapText="1"/>
    </xf>
    <xf numFmtId="0" fontId="0" fillId="0" borderId="0" xfId="0"/>
    <xf numFmtId="0" fontId="7" fillId="0" borderId="0" xfId="0" applyFont="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0" fillId="0" borderId="0" xfId="0" applyFill="1" applyAlignment="1">
      <alignment horizontal="left"/>
    </xf>
    <xf numFmtId="0" fontId="6" fillId="0" borderId="0" xfId="0" applyFont="1" applyAlignment="1">
      <alignment horizontal="center"/>
    </xf>
  </cellXfs>
  <cellStyles count="2">
    <cellStyle name="Hyperlink" xfId="1" builtinId="8"/>
    <cellStyle name="Normal" xfId="0" builtinId="0"/>
  </cellStyles>
  <dxfs count="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266700</xdr:colOff>
      <xdr:row>6</xdr:row>
      <xdr:rowOff>85725</xdr:rowOff>
    </xdr:from>
    <xdr:to>
      <xdr:col>11</xdr:col>
      <xdr:colOff>250155</xdr:colOff>
      <xdr:row>14</xdr:row>
      <xdr:rowOff>126811</xdr:rowOff>
    </xdr:to>
    <xdr:pic>
      <xdr:nvPicPr>
        <xdr:cNvPr id="4" name="Picture 3">
          <a:extLst>
            <a:ext uri="{FF2B5EF4-FFF2-40B4-BE49-F238E27FC236}">
              <a16:creationId xmlns:a16="http://schemas.microsoft.com/office/drawing/2014/main" id="{BABD81B7-9337-4348-865F-68E667F94939}"/>
            </a:ext>
          </a:extLst>
        </xdr:cNvPr>
        <xdr:cNvPicPr>
          <a:picLocks noChangeAspect="1"/>
        </xdr:cNvPicPr>
      </xdr:nvPicPr>
      <xdr:blipFill>
        <a:blip xmlns:r="http://schemas.openxmlformats.org/officeDocument/2006/relationships" r:embed="rId1"/>
        <a:stretch>
          <a:fillRect/>
        </a:stretch>
      </xdr:blipFill>
      <xdr:spPr>
        <a:xfrm>
          <a:off x="5124450" y="1257300"/>
          <a:ext cx="5365080" cy="1517461"/>
        </a:xfrm>
        <a:prstGeom prst="rect">
          <a:avLst/>
        </a:prstGeom>
      </xdr:spPr>
    </xdr:pic>
    <xdr:clientData/>
  </xdr:twoCellAnchor>
  <xdr:twoCellAnchor editAs="oneCell">
    <xdr:from>
      <xdr:col>3</xdr:col>
      <xdr:colOff>311150</xdr:colOff>
      <xdr:row>18</xdr:row>
      <xdr:rowOff>101600</xdr:rowOff>
    </xdr:from>
    <xdr:to>
      <xdr:col>16</xdr:col>
      <xdr:colOff>292100</xdr:colOff>
      <xdr:row>32</xdr:row>
      <xdr:rowOff>101600</xdr:rowOff>
    </xdr:to>
    <xdr:pic>
      <xdr:nvPicPr>
        <xdr:cNvPr id="5" name="Picture 4">
          <a:extLst>
            <a:ext uri="{FF2B5EF4-FFF2-40B4-BE49-F238E27FC236}">
              <a16:creationId xmlns:a16="http://schemas.microsoft.com/office/drawing/2014/main" id="{E155E23A-DFD2-49C9-9C38-3142106AEB91}"/>
            </a:ext>
          </a:extLst>
        </xdr:cNvPr>
        <xdr:cNvPicPr>
          <a:picLocks noChangeAspect="1"/>
        </xdr:cNvPicPr>
      </xdr:nvPicPr>
      <xdr:blipFill>
        <a:blip xmlns:r="http://schemas.openxmlformats.org/officeDocument/2006/relationships" r:embed="rId2"/>
        <a:stretch>
          <a:fillRect/>
        </a:stretch>
      </xdr:blipFill>
      <xdr:spPr>
        <a:xfrm>
          <a:off x="5749925" y="3511550"/>
          <a:ext cx="8413750" cy="2555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330200</xdr:colOff>
      <xdr:row>5</xdr:row>
      <xdr:rowOff>15875</xdr:rowOff>
    </xdr:from>
    <xdr:to>
      <xdr:col>15</xdr:col>
      <xdr:colOff>249998</xdr:colOff>
      <xdr:row>26</xdr:row>
      <xdr:rowOff>2695</xdr:rowOff>
    </xdr:to>
    <xdr:pic>
      <xdr:nvPicPr>
        <xdr:cNvPr id="3" name="Picture 2">
          <a:extLst>
            <a:ext uri="{FF2B5EF4-FFF2-40B4-BE49-F238E27FC236}">
              <a16:creationId xmlns:a16="http://schemas.microsoft.com/office/drawing/2014/main" id="{423F95BA-14AA-4338-B1FE-21064A451022}"/>
            </a:ext>
          </a:extLst>
        </xdr:cNvPr>
        <xdr:cNvPicPr>
          <a:picLocks noChangeAspect="1"/>
        </xdr:cNvPicPr>
      </xdr:nvPicPr>
      <xdr:blipFill>
        <a:blip xmlns:r="http://schemas.openxmlformats.org/officeDocument/2006/relationships" r:embed="rId1"/>
        <a:stretch>
          <a:fillRect/>
        </a:stretch>
      </xdr:blipFill>
      <xdr:spPr>
        <a:xfrm>
          <a:off x="8054975" y="1006475"/>
          <a:ext cx="6625398" cy="38412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5080</xdr:colOff>
      <xdr:row>0</xdr:row>
      <xdr:rowOff>0</xdr:rowOff>
    </xdr:from>
    <xdr:to>
      <xdr:col>11</xdr:col>
      <xdr:colOff>159385</xdr:colOff>
      <xdr:row>9</xdr:row>
      <xdr:rowOff>177800</xdr:rowOff>
    </xdr:to>
    <xdr:pic>
      <xdr:nvPicPr>
        <xdr:cNvPr id="3" name="Picture 2">
          <a:extLst>
            <a:ext uri="{FF2B5EF4-FFF2-40B4-BE49-F238E27FC236}">
              <a16:creationId xmlns:a16="http://schemas.microsoft.com/office/drawing/2014/main" id="{A1ACA76F-655B-49BC-8D7E-AC9888CC3906}"/>
            </a:ext>
          </a:extLst>
        </xdr:cNvPr>
        <xdr:cNvPicPr>
          <a:picLocks noChangeAspect="1"/>
        </xdr:cNvPicPr>
      </xdr:nvPicPr>
      <xdr:blipFill>
        <a:blip xmlns:r="http://schemas.openxmlformats.org/officeDocument/2006/relationships" r:embed="rId1"/>
        <a:stretch>
          <a:fillRect/>
        </a:stretch>
      </xdr:blipFill>
      <xdr:spPr>
        <a:xfrm>
          <a:off x="5567680" y="0"/>
          <a:ext cx="8199755" cy="1809750"/>
        </a:xfrm>
        <a:prstGeom prst="rect">
          <a:avLst/>
        </a:prstGeom>
      </xdr:spPr>
    </xdr:pic>
    <xdr:clientData/>
  </xdr:twoCellAnchor>
  <xdr:twoCellAnchor editAs="oneCell">
    <xdr:from>
      <xdr:col>5</xdr:col>
      <xdr:colOff>247650</xdr:colOff>
      <xdr:row>18</xdr:row>
      <xdr:rowOff>69850</xdr:rowOff>
    </xdr:from>
    <xdr:to>
      <xdr:col>14</xdr:col>
      <xdr:colOff>332679</xdr:colOff>
      <xdr:row>21</xdr:row>
      <xdr:rowOff>98352</xdr:rowOff>
    </xdr:to>
    <xdr:pic>
      <xdr:nvPicPr>
        <xdr:cNvPr id="5" name="Picture 4">
          <a:extLst>
            <a:ext uri="{FF2B5EF4-FFF2-40B4-BE49-F238E27FC236}">
              <a16:creationId xmlns:a16="http://schemas.microsoft.com/office/drawing/2014/main" id="{78CD3B51-4691-4AC5-B6D8-03C95BAC0203}"/>
            </a:ext>
          </a:extLst>
        </xdr:cNvPr>
        <xdr:cNvPicPr>
          <a:picLocks noChangeAspect="1"/>
        </xdr:cNvPicPr>
      </xdr:nvPicPr>
      <xdr:blipFill>
        <a:blip xmlns:r="http://schemas.openxmlformats.org/officeDocument/2006/relationships" r:embed="rId2"/>
        <a:stretch>
          <a:fillRect/>
        </a:stretch>
      </xdr:blipFill>
      <xdr:spPr>
        <a:xfrm>
          <a:off x="10382250" y="3390900"/>
          <a:ext cx="5571429" cy="5809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1984375</xdr:colOff>
      <xdr:row>0</xdr:row>
      <xdr:rowOff>0</xdr:rowOff>
    </xdr:from>
    <xdr:to>
      <xdr:col>5</xdr:col>
      <xdr:colOff>494030</xdr:colOff>
      <xdr:row>9</xdr:row>
      <xdr:rowOff>177800</xdr:rowOff>
    </xdr:to>
    <xdr:pic>
      <xdr:nvPicPr>
        <xdr:cNvPr id="3" name="Picture 2">
          <a:extLst>
            <a:ext uri="{FF2B5EF4-FFF2-40B4-BE49-F238E27FC236}">
              <a16:creationId xmlns:a16="http://schemas.microsoft.com/office/drawing/2014/main" id="{A6D8F562-6377-4FD5-A38B-DACA7E3C4DB8}"/>
            </a:ext>
          </a:extLst>
        </xdr:cNvPr>
        <xdr:cNvPicPr>
          <a:picLocks noChangeAspect="1"/>
        </xdr:cNvPicPr>
      </xdr:nvPicPr>
      <xdr:blipFill>
        <a:blip xmlns:r="http://schemas.openxmlformats.org/officeDocument/2006/relationships" r:embed="rId1"/>
        <a:stretch>
          <a:fillRect/>
        </a:stretch>
      </xdr:blipFill>
      <xdr:spPr>
        <a:xfrm>
          <a:off x="5248275" y="0"/>
          <a:ext cx="8041005" cy="1911350"/>
        </a:xfrm>
        <a:prstGeom prst="rect">
          <a:avLst/>
        </a:prstGeom>
      </xdr:spPr>
    </xdr:pic>
    <xdr:clientData/>
  </xdr:twoCellAnchor>
  <xdr:twoCellAnchor editAs="oneCell">
    <xdr:from>
      <xdr:col>4</xdr:col>
      <xdr:colOff>533400</xdr:colOff>
      <xdr:row>15</xdr:row>
      <xdr:rowOff>57150</xdr:rowOff>
    </xdr:from>
    <xdr:to>
      <xdr:col>7</xdr:col>
      <xdr:colOff>415229</xdr:colOff>
      <xdr:row>18</xdr:row>
      <xdr:rowOff>85652</xdr:rowOff>
    </xdr:to>
    <xdr:pic>
      <xdr:nvPicPr>
        <xdr:cNvPr id="5" name="Picture 4">
          <a:extLst>
            <a:ext uri="{FF2B5EF4-FFF2-40B4-BE49-F238E27FC236}">
              <a16:creationId xmlns:a16="http://schemas.microsoft.com/office/drawing/2014/main" id="{AFF99270-9743-4097-89D5-AB9FFD8DE883}"/>
            </a:ext>
          </a:extLst>
        </xdr:cNvPr>
        <xdr:cNvPicPr>
          <a:picLocks noChangeAspect="1"/>
        </xdr:cNvPicPr>
      </xdr:nvPicPr>
      <xdr:blipFill>
        <a:blip xmlns:r="http://schemas.openxmlformats.org/officeDocument/2006/relationships" r:embed="rId2"/>
        <a:stretch>
          <a:fillRect/>
        </a:stretch>
      </xdr:blipFill>
      <xdr:spPr>
        <a:xfrm>
          <a:off x="11652250" y="2908300"/>
          <a:ext cx="5571429" cy="5809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10</xdr:row>
      <xdr:rowOff>156210</xdr:rowOff>
    </xdr:from>
    <xdr:to>
      <xdr:col>1</xdr:col>
      <xdr:colOff>34659</xdr:colOff>
      <xdr:row>41</xdr:row>
      <xdr:rowOff>0</xdr:rowOff>
    </xdr:to>
    <xdr:pic>
      <xdr:nvPicPr>
        <xdr:cNvPr id="2" name="Picture 1">
          <a:extLst>
            <a:ext uri="{FF2B5EF4-FFF2-40B4-BE49-F238E27FC236}">
              <a16:creationId xmlns:a16="http://schemas.microsoft.com/office/drawing/2014/main" id="{BAF595A6-A113-2A15-9609-067B08166DF7}"/>
            </a:ext>
          </a:extLst>
        </xdr:cNvPr>
        <xdr:cNvPicPr>
          <a:picLocks noChangeAspect="1"/>
        </xdr:cNvPicPr>
      </xdr:nvPicPr>
      <xdr:blipFill>
        <a:blip xmlns:r="http://schemas.openxmlformats.org/officeDocument/2006/relationships" r:embed="rId1"/>
        <a:stretch>
          <a:fillRect/>
        </a:stretch>
      </xdr:blipFill>
      <xdr:spPr>
        <a:xfrm>
          <a:off x="1" y="2181860"/>
          <a:ext cx="5909678" cy="5552440"/>
        </a:xfrm>
        <a:prstGeom prst="rect">
          <a:avLst/>
        </a:prstGeom>
      </xdr:spPr>
    </xdr:pic>
    <xdr:clientData/>
  </xdr:twoCellAnchor>
  <xdr:twoCellAnchor editAs="oneCell">
    <xdr:from>
      <xdr:col>0</xdr:col>
      <xdr:colOff>5878511</xdr:colOff>
      <xdr:row>10</xdr:row>
      <xdr:rowOff>110491</xdr:rowOff>
    </xdr:from>
    <xdr:to>
      <xdr:col>8</xdr:col>
      <xdr:colOff>149716</xdr:colOff>
      <xdr:row>41</xdr:row>
      <xdr:rowOff>0</xdr:rowOff>
    </xdr:to>
    <xdr:pic>
      <xdr:nvPicPr>
        <xdr:cNvPr id="4" name="Picture 3">
          <a:extLst>
            <a:ext uri="{FF2B5EF4-FFF2-40B4-BE49-F238E27FC236}">
              <a16:creationId xmlns:a16="http://schemas.microsoft.com/office/drawing/2014/main" id="{CC07B264-F14E-43D0-8A5D-E7F5DB812911}"/>
            </a:ext>
          </a:extLst>
        </xdr:cNvPr>
        <xdr:cNvPicPr>
          <a:picLocks noChangeAspect="1"/>
        </xdr:cNvPicPr>
      </xdr:nvPicPr>
      <xdr:blipFill>
        <a:blip xmlns:r="http://schemas.openxmlformats.org/officeDocument/2006/relationships" r:embed="rId2"/>
        <a:stretch>
          <a:fillRect/>
        </a:stretch>
      </xdr:blipFill>
      <xdr:spPr>
        <a:xfrm>
          <a:off x="5878511" y="2136141"/>
          <a:ext cx="5597065" cy="5587999"/>
        </a:xfrm>
        <a:prstGeom prst="rect">
          <a:avLst/>
        </a:prstGeom>
      </xdr:spPr>
    </xdr:pic>
    <xdr:clientData/>
  </xdr:twoCellAnchor>
  <xdr:twoCellAnchor>
    <xdr:from>
      <xdr:col>0</xdr:col>
      <xdr:colOff>133350</xdr:colOff>
      <xdr:row>10</xdr:row>
      <xdr:rowOff>158750</xdr:rowOff>
    </xdr:from>
    <xdr:to>
      <xdr:col>0</xdr:col>
      <xdr:colOff>1358900</xdr:colOff>
      <xdr:row>13</xdr:row>
      <xdr:rowOff>38100</xdr:rowOff>
    </xdr:to>
    <xdr:sp macro="" textlink="">
      <xdr:nvSpPr>
        <xdr:cNvPr id="5" name="Rectangle 4">
          <a:extLst>
            <a:ext uri="{FF2B5EF4-FFF2-40B4-BE49-F238E27FC236}">
              <a16:creationId xmlns:a16="http://schemas.microsoft.com/office/drawing/2014/main" id="{B556AC65-0808-F99C-3028-A17E02DF76A7}"/>
            </a:ext>
          </a:extLst>
        </xdr:cNvPr>
        <xdr:cNvSpPr/>
      </xdr:nvSpPr>
      <xdr:spPr>
        <a:xfrm>
          <a:off x="133350" y="2184400"/>
          <a:ext cx="1225550" cy="431800"/>
        </a:xfrm>
        <a:prstGeom prst="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32701</xdr:colOff>
      <xdr:row>10</xdr:row>
      <xdr:rowOff>91441</xdr:rowOff>
    </xdr:from>
    <xdr:to>
      <xdr:col>2</xdr:col>
      <xdr:colOff>150811</xdr:colOff>
      <xdr:row>12</xdr:row>
      <xdr:rowOff>158751</xdr:rowOff>
    </xdr:to>
    <xdr:sp macro="" textlink="">
      <xdr:nvSpPr>
        <xdr:cNvPr id="6" name="Rectangle 5">
          <a:extLst>
            <a:ext uri="{FF2B5EF4-FFF2-40B4-BE49-F238E27FC236}">
              <a16:creationId xmlns:a16="http://schemas.microsoft.com/office/drawing/2014/main" id="{9FB4A024-8B0D-49FA-B645-88204A405B0B}"/>
            </a:ext>
          </a:extLst>
        </xdr:cNvPr>
        <xdr:cNvSpPr/>
      </xdr:nvSpPr>
      <xdr:spPr>
        <a:xfrm>
          <a:off x="5912801" y="1932941"/>
          <a:ext cx="1229360" cy="435610"/>
        </a:xfrm>
        <a:prstGeom prst="rect">
          <a:avLst/>
        </a:prstGeom>
        <a:no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615950</xdr:colOff>
      <xdr:row>2</xdr:row>
      <xdr:rowOff>38100</xdr:rowOff>
    </xdr:from>
    <xdr:to>
      <xdr:col>0</xdr:col>
      <xdr:colOff>654050</xdr:colOff>
      <xdr:row>10</xdr:row>
      <xdr:rowOff>38100</xdr:rowOff>
    </xdr:to>
    <xdr:cxnSp macro="">
      <xdr:nvCxnSpPr>
        <xdr:cNvPr id="8" name="Straight Arrow Connector 7">
          <a:extLst>
            <a:ext uri="{FF2B5EF4-FFF2-40B4-BE49-F238E27FC236}">
              <a16:creationId xmlns:a16="http://schemas.microsoft.com/office/drawing/2014/main" id="{C75AC6BE-BF65-15CD-48D1-B030FFB8EAD6}"/>
            </a:ext>
          </a:extLst>
        </xdr:cNvPr>
        <xdr:cNvCxnSpPr/>
      </xdr:nvCxnSpPr>
      <xdr:spPr>
        <a:xfrm flipH="1">
          <a:off x="615950" y="406400"/>
          <a:ext cx="38100" cy="14732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4495800</xdr:colOff>
      <xdr:row>6</xdr:row>
      <xdr:rowOff>76200</xdr:rowOff>
    </xdr:from>
    <xdr:to>
      <xdr:col>0</xdr:col>
      <xdr:colOff>5786120</xdr:colOff>
      <xdr:row>10</xdr:row>
      <xdr:rowOff>147320</xdr:rowOff>
    </xdr:to>
    <xdr:cxnSp macro="">
      <xdr:nvCxnSpPr>
        <xdr:cNvPr id="9" name="Straight Arrow Connector 8">
          <a:extLst>
            <a:ext uri="{FF2B5EF4-FFF2-40B4-BE49-F238E27FC236}">
              <a16:creationId xmlns:a16="http://schemas.microsoft.com/office/drawing/2014/main" id="{D00C7362-7899-4A2B-AB51-F4FF62B780C5}"/>
            </a:ext>
          </a:extLst>
        </xdr:cNvPr>
        <xdr:cNvCxnSpPr/>
      </xdr:nvCxnSpPr>
      <xdr:spPr>
        <a:xfrm>
          <a:off x="4495800" y="1181100"/>
          <a:ext cx="1290320" cy="80772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20</xdr:col>
      <xdr:colOff>299002</xdr:colOff>
      <xdr:row>20</xdr:row>
      <xdr:rowOff>171450</xdr:rowOff>
    </xdr:to>
    <xdr:pic>
      <xdr:nvPicPr>
        <xdr:cNvPr id="2" name="Picture 1">
          <a:extLst>
            <a:ext uri="{FF2B5EF4-FFF2-40B4-BE49-F238E27FC236}">
              <a16:creationId xmlns:a16="http://schemas.microsoft.com/office/drawing/2014/main" id="{BA358565-AF65-49C4-94AE-2BE15A01A9FD}"/>
            </a:ext>
          </a:extLst>
        </xdr:cNvPr>
        <xdr:cNvPicPr>
          <a:picLocks noChangeAspect="1"/>
        </xdr:cNvPicPr>
      </xdr:nvPicPr>
      <xdr:blipFill>
        <a:blip xmlns:r="http://schemas.openxmlformats.org/officeDocument/2006/relationships" r:embed="rId1"/>
        <a:stretch>
          <a:fillRect/>
        </a:stretch>
      </xdr:blipFill>
      <xdr:spPr>
        <a:xfrm>
          <a:off x="0" y="361950"/>
          <a:ext cx="14262652" cy="3429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F7585-041E-4E3C-B20A-05CC18E74B12}">
  <dimension ref="B1:I11"/>
  <sheetViews>
    <sheetView workbookViewId="0">
      <selection activeCell="B11" sqref="B11:I11"/>
    </sheetView>
  </sheetViews>
  <sheetFormatPr defaultRowHeight="14.4" x14ac:dyDescent="0.3"/>
  <cols>
    <col min="2" max="2" width="42.44140625" style="3" bestFit="1" customWidth="1"/>
  </cols>
  <sheetData>
    <row r="1" spans="2:9" ht="16.2" thickBot="1" x14ac:dyDescent="0.35">
      <c r="B1" s="94" t="s">
        <v>147</v>
      </c>
      <c r="C1" s="95"/>
      <c r="D1" s="95"/>
      <c r="E1" s="95"/>
      <c r="F1" s="95"/>
      <c r="G1" s="95"/>
      <c r="H1" s="95"/>
      <c r="I1" s="96"/>
    </row>
    <row r="2" spans="2:9" x14ac:dyDescent="0.3">
      <c r="B2" s="91" t="s">
        <v>148</v>
      </c>
      <c r="C2" s="92"/>
      <c r="D2" s="92"/>
      <c r="E2" s="92"/>
      <c r="F2" s="92"/>
      <c r="G2" s="92"/>
      <c r="H2" s="92"/>
      <c r="I2" s="93"/>
    </row>
    <row r="3" spans="2:9" x14ac:dyDescent="0.3">
      <c r="B3" s="97" t="s">
        <v>149</v>
      </c>
      <c r="C3" s="98"/>
      <c r="D3" s="98"/>
      <c r="E3" s="98"/>
      <c r="F3" s="98"/>
      <c r="G3" s="98"/>
      <c r="H3" s="98"/>
      <c r="I3" s="99"/>
    </row>
    <row r="4" spans="2:9" x14ac:dyDescent="0.3">
      <c r="B4" s="91" t="s">
        <v>150</v>
      </c>
      <c r="C4" s="92"/>
      <c r="D4" s="92"/>
      <c r="E4" s="92"/>
      <c r="F4" s="92"/>
      <c r="G4" s="92"/>
      <c r="H4" s="92"/>
      <c r="I4" s="93"/>
    </row>
    <row r="5" spans="2:9" x14ac:dyDescent="0.3">
      <c r="B5" s="97" t="s">
        <v>151</v>
      </c>
      <c r="C5" s="98"/>
      <c r="D5" s="98"/>
      <c r="E5" s="98"/>
      <c r="F5" s="98"/>
      <c r="G5" s="98"/>
      <c r="H5" s="98"/>
      <c r="I5" s="99"/>
    </row>
    <row r="6" spans="2:9" x14ac:dyDescent="0.3">
      <c r="B6" s="91" t="s">
        <v>152</v>
      </c>
      <c r="C6" s="92"/>
      <c r="D6" s="92"/>
      <c r="E6" s="92"/>
      <c r="F6" s="92"/>
      <c r="G6" s="92"/>
      <c r="H6" s="92"/>
      <c r="I6" s="93"/>
    </row>
    <row r="7" spans="2:9" x14ac:dyDescent="0.3">
      <c r="B7" s="97" t="s">
        <v>153</v>
      </c>
      <c r="C7" s="98"/>
      <c r="D7" s="98"/>
      <c r="E7" s="98"/>
      <c r="F7" s="98"/>
      <c r="G7" s="98"/>
      <c r="H7" s="98"/>
      <c r="I7" s="99"/>
    </row>
    <row r="8" spans="2:9" x14ac:dyDescent="0.3">
      <c r="B8" s="91" t="s">
        <v>154</v>
      </c>
      <c r="C8" s="92"/>
      <c r="D8" s="92"/>
      <c r="E8" s="92"/>
      <c r="F8" s="92"/>
      <c r="G8" s="92"/>
      <c r="H8" s="92"/>
      <c r="I8" s="93"/>
    </row>
    <row r="9" spans="2:9" x14ac:dyDescent="0.3">
      <c r="B9" s="97" t="s">
        <v>155</v>
      </c>
      <c r="C9" s="98"/>
      <c r="D9" s="98"/>
      <c r="E9" s="98"/>
      <c r="F9" s="98"/>
      <c r="G9" s="98"/>
      <c r="H9" s="98"/>
      <c r="I9" s="99"/>
    </row>
    <row r="10" spans="2:9" x14ac:dyDescent="0.3">
      <c r="B10" s="91" t="s">
        <v>156</v>
      </c>
      <c r="C10" s="92"/>
      <c r="D10" s="92"/>
      <c r="E10" s="92"/>
      <c r="F10" s="92"/>
      <c r="G10" s="92"/>
      <c r="H10" s="92"/>
      <c r="I10" s="93"/>
    </row>
    <row r="11" spans="2:9" ht="15" thickBot="1" x14ac:dyDescent="0.35">
      <c r="B11" s="100" t="s">
        <v>157</v>
      </c>
      <c r="C11" s="101"/>
      <c r="D11" s="101"/>
      <c r="E11" s="101"/>
      <c r="F11" s="101"/>
      <c r="G11" s="101"/>
      <c r="H11" s="101"/>
      <c r="I11" s="102"/>
    </row>
  </sheetData>
  <mergeCells count="11">
    <mergeCell ref="B7:I7"/>
    <mergeCell ref="B8:I8"/>
    <mergeCell ref="B9:I9"/>
    <mergeCell ref="B10:I10"/>
    <mergeCell ref="B11:I11"/>
    <mergeCell ref="B6:I6"/>
    <mergeCell ref="B1:I1"/>
    <mergeCell ref="B2:I2"/>
    <mergeCell ref="B3:I3"/>
    <mergeCell ref="B4:I4"/>
    <mergeCell ref="B5:I5"/>
  </mergeCells>
  <conditionalFormatting sqref="B2">
    <cfRule type="colorScale" priority="1">
      <colorScale>
        <cfvo type="min"/>
        <cfvo type="percentile" val="50"/>
        <cfvo type="max"/>
        <color rgb="FFF8696B"/>
        <color rgb="FFFFEB84"/>
        <color rgb="FF63BE7B"/>
      </colorScale>
    </cfRule>
  </conditionalFormatting>
  <hyperlinks>
    <hyperlink ref="B2" location="'VA Entitlement (MMWK)'!A1" display="VA Entitlement (MMWK)" xr:uid="{CF288241-EA70-466B-8EA1-575BA3762403}"/>
    <hyperlink ref="B3" location="'Residual Comparison'!A1" display="Residual Comparison" xr:uid="{A06154C4-9FFA-4E6E-B9C4-6B6529DCDCEC}"/>
    <hyperlink ref="B4" location="'Partial Gross-Up for Residual'!A1" display="Partial Gross-Up for Residual " xr:uid="{54CCDC61-51CE-4A2D-8ED7-A80EFFEA3253}"/>
    <hyperlink ref="B5" location="'VA Seasoning'!A1" display="VA Loan Seasoning" xr:uid="{F7925149-45E8-43D4-801A-30B2295564F7}"/>
    <hyperlink ref="B6" location="'IRRRL Workup (NTB &amp; Recoup)'!A1" display="IRRRL Workup (NTB &amp; Recoup)" xr:uid="{5DA19325-AA83-42C8-AFF8-FDCE4E6D3D9B}"/>
    <hyperlink ref="B7" location="'VA 26-8923 (IRRRL MMWK)'!A1" display="VA 26-8923 (IRRRL MMWK)" xr:uid="{94A0A42B-853E-4C77-8720-AED1374892FD}"/>
    <hyperlink ref="B8" location="'Joint Vet-Vet ENMT &amp; FF'!A1" display="Joint Vet/Vet Entitlement &amp; Funding Fee Calc" xr:uid="{D0BB2363-8452-4CBD-AD39-25499F75B154}"/>
    <hyperlink ref="B9" location="'Joint Vet-Non Vet ENMT &amp; FF'!A1" display="Joint Vet/Non-Vet Entitlement &amp; Funding Fee Calc" xr:uid="{98E05C11-40C3-4359-9F76-B20D3F8B1589}"/>
    <hyperlink ref="B10" location="'Funding Fee Table'!A1" display="Funding Fee Chart (Reference)" xr:uid="{BD86FE92-C35B-4C59-A169-5343194C8F80}"/>
    <hyperlink ref="B11" location="'Guaranty Table'!A1" display="Guaranty Table (Reference)" xr:uid="{6D34DADC-D4C7-4D70-8A33-D65A575B2E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8422-BA00-465D-A057-F6CC4928ED5B}">
  <dimension ref="A1:D9"/>
  <sheetViews>
    <sheetView tabSelected="1" workbookViewId="0">
      <selection activeCell="G5" sqref="G5"/>
    </sheetView>
  </sheetViews>
  <sheetFormatPr defaultColWidth="8.77734375" defaultRowHeight="14.4" x14ac:dyDescent="0.3"/>
  <cols>
    <col min="1" max="1" width="85.77734375" style="3" customWidth="1"/>
    <col min="2" max="2" width="16.21875" style="3" customWidth="1"/>
    <col min="3" max="3" width="13.21875" style="3" bestFit="1" customWidth="1"/>
    <col min="4" max="4" width="14.77734375" style="3" bestFit="1" customWidth="1"/>
    <col min="5" max="16384" width="8.77734375" style="3"/>
  </cols>
  <sheetData>
    <row r="1" spans="1:4" x14ac:dyDescent="0.3">
      <c r="A1" s="43" t="s">
        <v>90</v>
      </c>
      <c r="B1" s="43"/>
      <c r="C1" s="46"/>
    </row>
    <row r="2" spans="1:4" x14ac:dyDescent="0.3">
      <c r="A2" s="128" t="s">
        <v>158</v>
      </c>
      <c r="B2" s="3">
        <v>3.6</v>
      </c>
      <c r="C2" s="46">
        <v>3.5999999999999997E-2</v>
      </c>
    </row>
    <row r="3" spans="1:4" x14ac:dyDescent="0.3">
      <c r="B3" s="3">
        <v>2.2999999999999998</v>
      </c>
      <c r="C3" s="46">
        <v>2.3E-2</v>
      </c>
      <c r="D3" s="46"/>
    </row>
    <row r="4" spans="1:4" x14ac:dyDescent="0.3">
      <c r="B4" s="3">
        <v>1.65</v>
      </c>
      <c r="C4" s="46">
        <v>1.6500000000000001E-2</v>
      </c>
      <c r="D4" s="46"/>
    </row>
    <row r="5" spans="1:4" x14ac:dyDescent="0.3">
      <c r="B5" s="3">
        <v>1.4</v>
      </c>
      <c r="C5" s="46">
        <v>1.4E-2</v>
      </c>
      <c r="D5" s="46"/>
    </row>
    <row r="6" spans="1:4" x14ac:dyDescent="0.3">
      <c r="A6" s="128" t="s">
        <v>159</v>
      </c>
      <c r="B6" s="3">
        <v>3.3</v>
      </c>
      <c r="C6" s="46">
        <v>3.3000000000000002E-2</v>
      </c>
    </row>
    <row r="7" spans="1:4" x14ac:dyDescent="0.3">
      <c r="B7" s="3">
        <v>2.15</v>
      </c>
      <c r="C7" s="46">
        <v>2.1499999999999998E-2</v>
      </c>
    </row>
    <row r="8" spans="1:4" x14ac:dyDescent="0.3">
      <c r="B8" s="3">
        <v>1.5</v>
      </c>
      <c r="C8" s="46">
        <v>1.4999999999999999E-2</v>
      </c>
    </row>
    <row r="9" spans="1:4" x14ac:dyDescent="0.3">
      <c r="B9" s="3">
        <v>1.25</v>
      </c>
      <c r="C9" s="46">
        <v>1.2500000000000001E-2</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C7572-F0B2-41D6-BC47-D4400E86E3A0}">
  <dimension ref="A1:B5"/>
  <sheetViews>
    <sheetView workbookViewId="0"/>
  </sheetViews>
  <sheetFormatPr defaultRowHeight="14.4" x14ac:dyDescent="0.3"/>
  <cols>
    <col min="1" max="1" width="15.33203125" bestFit="1" customWidth="1"/>
    <col min="2" max="2" width="27.33203125" customWidth="1"/>
  </cols>
  <sheetData>
    <row r="1" spans="1:2" x14ac:dyDescent="0.3">
      <c r="A1" s="55" t="s">
        <v>105</v>
      </c>
    </row>
    <row r="2" spans="1:2" s="1" customFormat="1" x14ac:dyDescent="0.3"/>
    <row r="3" spans="1:2" s="45" customFormat="1" x14ac:dyDescent="0.3">
      <c r="A3" s="43"/>
    </row>
    <row r="4" spans="1:2" x14ac:dyDescent="0.3">
      <c r="B4" s="56"/>
    </row>
    <row r="5" spans="1:2" x14ac:dyDescent="0.3">
      <c r="B5"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9"/>
  <sheetViews>
    <sheetView zoomScaleNormal="100" workbookViewId="0"/>
  </sheetViews>
  <sheetFormatPr defaultRowHeight="14.4" x14ac:dyDescent="0.3"/>
  <cols>
    <col min="1" max="1" width="14" style="3" customWidth="1"/>
    <col min="2" max="2" width="60.21875" bestFit="1" customWidth="1"/>
    <col min="3" max="3" width="5.44140625" style="3" customWidth="1"/>
    <col min="4" max="4" width="12.21875" customWidth="1"/>
  </cols>
  <sheetData>
    <row r="1" spans="1:4" s="8" customFormat="1" ht="13.05" customHeight="1" x14ac:dyDescent="0.3">
      <c r="A1" s="17" t="s">
        <v>0</v>
      </c>
      <c r="B1" s="8" t="s">
        <v>32</v>
      </c>
      <c r="C1" s="9"/>
    </row>
    <row r="2" spans="1:4" s="8" customFormat="1" ht="13.05" customHeight="1" x14ac:dyDescent="0.3">
      <c r="A2" s="17" t="s">
        <v>1</v>
      </c>
      <c r="B2" s="15">
        <v>123456789</v>
      </c>
      <c r="C2" s="9"/>
    </row>
    <row r="3" spans="1:4" s="8" customFormat="1" ht="13.05" customHeight="1" x14ac:dyDescent="0.3">
      <c r="A3" s="17" t="s">
        <v>2</v>
      </c>
      <c r="B3" s="8" t="s">
        <v>33</v>
      </c>
      <c r="C3" s="9"/>
    </row>
    <row r="4" spans="1:4" s="11" customFormat="1" ht="13.05" customHeight="1" x14ac:dyDescent="0.3">
      <c r="A4" s="14" t="s">
        <v>3</v>
      </c>
      <c r="C4" s="10"/>
      <c r="D4" s="11" t="s">
        <v>6</v>
      </c>
    </row>
    <row r="5" spans="1:4" s="1" customFormat="1" ht="8.1" customHeight="1" x14ac:dyDescent="0.3">
      <c r="A5" s="2"/>
      <c r="C5" s="2"/>
    </row>
    <row r="6" spans="1:4" x14ac:dyDescent="0.3">
      <c r="A6" s="3" t="s">
        <v>4</v>
      </c>
      <c r="B6" t="s">
        <v>5</v>
      </c>
    </row>
    <row r="7" spans="1:4" s="1" customFormat="1" ht="8.1" customHeight="1" x14ac:dyDescent="0.3">
      <c r="A7" s="2"/>
      <c r="C7" s="2"/>
    </row>
    <row r="8" spans="1:4" x14ac:dyDescent="0.3">
      <c r="A8" s="3" t="s">
        <v>7</v>
      </c>
      <c r="B8" t="s">
        <v>8</v>
      </c>
      <c r="D8" s="16"/>
    </row>
    <row r="9" spans="1:4" s="1" customFormat="1" ht="8.1" customHeight="1" x14ac:dyDescent="0.3">
      <c r="A9" s="2"/>
      <c r="C9" s="2"/>
    </row>
    <row r="10" spans="1:4" x14ac:dyDescent="0.3">
      <c r="A10" s="3">
        <v>2</v>
      </c>
      <c r="B10" t="s">
        <v>9</v>
      </c>
      <c r="C10" s="3" t="s">
        <v>11</v>
      </c>
    </row>
    <row r="11" spans="1:4" s="1" customFormat="1" ht="8.1" customHeight="1" x14ac:dyDescent="0.3">
      <c r="A11" s="2"/>
      <c r="C11" s="2"/>
    </row>
    <row r="12" spans="1:4" x14ac:dyDescent="0.3">
      <c r="A12" s="3">
        <v>3</v>
      </c>
      <c r="B12" t="s">
        <v>10</v>
      </c>
      <c r="D12">
        <f>(D6+D8)-D10</f>
        <v>0</v>
      </c>
    </row>
    <row r="13" spans="1:4" s="1" customFormat="1" ht="8.1" customHeight="1" x14ac:dyDescent="0.3">
      <c r="A13" s="2"/>
      <c r="C13" s="2"/>
    </row>
    <row r="14" spans="1:4" ht="8.1" customHeight="1" x14ac:dyDescent="0.3"/>
    <row r="15" spans="1:4" s="5" customFormat="1" ht="20.100000000000001" customHeight="1" x14ac:dyDescent="0.3">
      <c r="A15" s="13" t="s">
        <v>12</v>
      </c>
      <c r="C15" s="6"/>
    </row>
    <row r="16" spans="1:4" s="1" customFormat="1" ht="8.1" customHeight="1" x14ac:dyDescent="0.3">
      <c r="A16" s="2"/>
      <c r="C16" s="2"/>
    </row>
    <row r="17" spans="1:4" x14ac:dyDescent="0.3">
      <c r="A17" s="3">
        <v>4</v>
      </c>
      <c r="B17" t="s">
        <v>13</v>
      </c>
    </row>
    <row r="18" spans="1:4" s="1" customFormat="1" ht="8.1" customHeight="1" x14ac:dyDescent="0.3">
      <c r="A18" s="2"/>
      <c r="C18" s="2"/>
    </row>
    <row r="19" spans="1:4" x14ac:dyDescent="0.3">
      <c r="A19" s="3">
        <v>5</v>
      </c>
      <c r="B19" t="s">
        <v>14</v>
      </c>
      <c r="C19" s="3" t="s">
        <v>28</v>
      </c>
      <c r="D19">
        <f>D17*0.75</f>
        <v>0</v>
      </c>
    </row>
    <row r="20" spans="1:4" s="1" customFormat="1" ht="8.1" customHeight="1" x14ac:dyDescent="0.3">
      <c r="A20" s="2"/>
      <c r="C20" s="2"/>
    </row>
    <row r="21" spans="1:4" x14ac:dyDescent="0.3">
      <c r="A21" s="3">
        <v>6</v>
      </c>
      <c r="B21" t="s">
        <v>15</v>
      </c>
      <c r="C21" s="3" t="s">
        <v>17</v>
      </c>
      <c r="D21">
        <f>D19+D12</f>
        <v>0</v>
      </c>
    </row>
    <row r="22" spans="1:4" s="1" customFormat="1" ht="8.1" customHeight="1" x14ac:dyDescent="0.3">
      <c r="A22" s="2"/>
      <c r="C22" s="2"/>
    </row>
    <row r="23" spans="1:4" x14ac:dyDescent="0.3">
      <c r="A23" s="3">
        <v>7</v>
      </c>
      <c r="B23" t="s">
        <v>16</v>
      </c>
      <c r="D23">
        <f>MIN(D17,D21)</f>
        <v>0</v>
      </c>
    </row>
    <row r="24" spans="1:4" s="1" customFormat="1" ht="8.1" customHeight="1" x14ac:dyDescent="0.3">
      <c r="A24" s="2"/>
      <c r="C24" s="2"/>
    </row>
    <row r="25" spans="1:4" ht="8.1" customHeight="1" x14ac:dyDescent="0.3"/>
    <row r="26" spans="1:4" s="5" customFormat="1" ht="20.100000000000001" customHeight="1" x14ac:dyDescent="0.3">
      <c r="A26" s="13" t="s">
        <v>18</v>
      </c>
      <c r="C26" s="6"/>
    </row>
    <row r="27" spans="1:4" s="1" customFormat="1" ht="8.1" customHeight="1" x14ac:dyDescent="0.3">
      <c r="A27" s="2"/>
      <c r="C27" s="2"/>
    </row>
    <row r="28" spans="1:4" x14ac:dyDescent="0.3">
      <c r="A28" s="3">
        <v>8</v>
      </c>
      <c r="B28" t="s">
        <v>19</v>
      </c>
      <c r="D28">
        <f>D17</f>
        <v>0</v>
      </c>
    </row>
    <row r="29" spans="1:4" s="1" customFormat="1" ht="8.1" customHeight="1" x14ac:dyDescent="0.3">
      <c r="A29" s="2"/>
      <c r="C29" s="2"/>
    </row>
    <row r="30" spans="1:4" x14ac:dyDescent="0.3">
      <c r="A30" s="3">
        <v>9</v>
      </c>
      <c r="B30" t="s">
        <v>31</v>
      </c>
      <c r="C30" s="3" t="s">
        <v>11</v>
      </c>
      <c r="D30">
        <f>D23</f>
        <v>0</v>
      </c>
    </row>
    <row r="31" spans="1:4" s="1" customFormat="1" ht="8.1" customHeight="1" x14ac:dyDescent="0.3">
      <c r="A31" s="2"/>
      <c r="C31" s="2"/>
    </row>
    <row r="32" spans="1:4" x14ac:dyDescent="0.3">
      <c r="A32" s="3">
        <v>10</v>
      </c>
      <c r="B32" t="s">
        <v>20</v>
      </c>
      <c r="D32">
        <f>D28-D30</f>
        <v>0</v>
      </c>
    </row>
    <row r="33" spans="1:4" s="1" customFormat="1" ht="8.1" customHeight="1" x14ac:dyDescent="0.3">
      <c r="A33" s="2"/>
      <c r="C33" s="2"/>
    </row>
    <row r="34" spans="1:4" ht="8.1" customHeight="1" x14ac:dyDescent="0.3"/>
    <row r="35" spans="1:4" s="5" customFormat="1" ht="20.100000000000001" customHeight="1" x14ac:dyDescent="0.3">
      <c r="A35" s="13" t="s">
        <v>21</v>
      </c>
      <c r="C35" s="6"/>
    </row>
    <row r="36" spans="1:4" s="1" customFormat="1" ht="8.1" customHeight="1" x14ac:dyDescent="0.3">
      <c r="A36" s="2"/>
      <c r="C36" s="2"/>
    </row>
    <row r="37" spans="1:4" x14ac:dyDescent="0.3">
      <c r="A37" s="3">
        <v>11</v>
      </c>
      <c r="B37" t="s">
        <v>22</v>
      </c>
      <c r="D37">
        <f>D12</f>
        <v>0</v>
      </c>
    </row>
    <row r="38" spans="1:4" s="1" customFormat="1" ht="8.1" customHeight="1" x14ac:dyDescent="0.3">
      <c r="A38" s="2"/>
      <c r="C38" s="2"/>
    </row>
    <row r="39" spans="1:4" x14ac:dyDescent="0.3">
      <c r="A39" s="3">
        <v>12</v>
      </c>
      <c r="B39" t="s">
        <v>23</v>
      </c>
      <c r="C39" s="3" t="s">
        <v>17</v>
      </c>
      <c r="D39">
        <f>D32</f>
        <v>0</v>
      </c>
    </row>
    <row r="40" spans="1:4" s="1" customFormat="1" ht="8.1" customHeight="1" x14ac:dyDescent="0.3">
      <c r="A40" s="2"/>
      <c r="C40" s="2"/>
    </row>
    <row r="41" spans="1:4" x14ac:dyDescent="0.3">
      <c r="A41" s="3">
        <v>13</v>
      </c>
      <c r="B41" t="s">
        <v>24</v>
      </c>
      <c r="D41">
        <f>D37+D39</f>
        <v>0</v>
      </c>
    </row>
    <row r="42" spans="1:4" s="1" customFormat="1" ht="8.1" customHeight="1" x14ac:dyDescent="0.3">
      <c r="A42" s="2"/>
      <c r="C42" s="2"/>
    </row>
    <row r="43" spans="1:4" x14ac:dyDescent="0.3">
      <c r="A43" s="3">
        <v>14</v>
      </c>
      <c r="B43" t="s">
        <v>25</v>
      </c>
      <c r="C43" s="4" t="s">
        <v>27</v>
      </c>
      <c r="D43" t="e">
        <f>D41/D17</f>
        <v>#DIV/0!</v>
      </c>
    </row>
    <row r="44" spans="1:4" s="1" customFormat="1" ht="8.1" customHeight="1" x14ac:dyDescent="0.3">
      <c r="A44" s="2"/>
      <c r="C44" s="2"/>
    </row>
    <row r="45" spans="1:4" x14ac:dyDescent="0.3">
      <c r="A45" s="3">
        <v>15</v>
      </c>
      <c r="B45" t="s">
        <v>26</v>
      </c>
      <c r="D45" s="12" t="e">
        <f>D43</f>
        <v>#DIV/0!</v>
      </c>
    </row>
    <row r="46" spans="1:4" s="1" customFormat="1" ht="8.1" customHeight="1" x14ac:dyDescent="0.3">
      <c r="A46" s="2"/>
      <c r="C46" s="2"/>
    </row>
    <row r="48" spans="1:4" x14ac:dyDescent="0.3">
      <c r="A48" s="7" t="s">
        <v>29</v>
      </c>
    </row>
    <row r="49" spans="1:4" ht="214.5" customHeight="1" x14ac:dyDescent="0.3">
      <c r="A49" s="103" t="s">
        <v>30</v>
      </c>
      <c r="B49" s="104"/>
      <c r="C49" s="104"/>
      <c r="D49" s="104"/>
    </row>
  </sheetData>
  <mergeCells count="1">
    <mergeCell ref="A49:D49"/>
  </mergeCells>
  <pageMargins left="0.7" right="0.7" top="0.75" bottom="0.75" header="0.3" footer="0.3"/>
  <pageSetup paperSize="5" orientation="portrait" horizontalDpi="300" verticalDpi="300" r:id="rId1"/>
  <headerFooter>
    <oddHeader xml:space="preserve">&amp;L&amp;"-,Bold"&amp;20VA Entitlement Worksheet&amp;"-,Regular"&amp;11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51F2E-8399-4085-9736-E5643951C805}">
  <dimension ref="A1:C37"/>
  <sheetViews>
    <sheetView topLeftCell="A13" workbookViewId="0"/>
  </sheetViews>
  <sheetFormatPr defaultRowHeight="14.4" x14ac:dyDescent="0.3"/>
  <cols>
    <col min="1" max="1" width="75.5546875" bestFit="1" customWidth="1"/>
    <col min="2" max="2" width="16.6640625" bestFit="1" customWidth="1"/>
  </cols>
  <sheetData>
    <row r="1" spans="1:3" s="8" customFormat="1" ht="13.05" customHeight="1" x14ac:dyDescent="0.3">
      <c r="A1" s="17" t="s">
        <v>0</v>
      </c>
      <c r="B1" s="8" t="s">
        <v>32</v>
      </c>
      <c r="C1" s="9"/>
    </row>
    <row r="2" spans="1:3" s="8" customFormat="1" ht="13.05" customHeight="1" x14ac:dyDescent="0.3">
      <c r="A2" s="17" t="s">
        <v>1</v>
      </c>
      <c r="B2" s="15">
        <v>123456789</v>
      </c>
      <c r="C2" s="9"/>
    </row>
    <row r="3" spans="1:3" s="8" customFormat="1" ht="13.05" customHeight="1" x14ac:dyDescent="0.3">
      <c r="A3" s="17" t="s">
        <v>2</v>
      </c>
      <c r="B3" s="8" t="s">
        <v>33</v>
      </c>
      <c r="C3" s="9"/>
    </row>
    <row r="4" spans="1:3" s="1" customFormat="1" x14ac:dyDescent="0.3"/>
    <row r="5" spans="1:3" ht="15.6" x14ac:dyDescent="0.3">
      <c r="A5" s="24" t="s">
        <v>34</v>
      </c>
    </row>
    <row r="6" spans="1:3" s="1" customFormat="1" x14ac:dyDescent="0.3"/>
    <row r="7" spans="1:3" x14ac:dyDescent="0.3">
      <c r="A7" t="s">
        <v>35</v>
      </c>
    </row>
    <row r="8" spans="1:3" x14ac:dyDescent="0.3">
      <c r="A8" t="s">
        <v>36</v>
      </c>
    </row>
    <row r="9" spans="1:3" x14ac:dyDescent="0.3">
      <c r="A9" t="s">
        <v>38</v>
      </c>
    </row>
    <row r="10" spans="1:3" x14ac:dyDescent="0.3">
      <c r="A10" t="s">
        <v>37</v>
      </c>
    </row>
    <row r="11" spans="1:3" x14ac:dyDescent="0.3">
      <c r="A11" t="s">
        <v>39</v>
      </c>
    </row>
    <row r="12" spans="1:3" x14ac:dyDescent="0.3">
      <c r="A12" t="s">
        <v>40</v>
      </c>
    </row>
    <row r="13" spans="1:3" x14ac:dyDescent="0.3">
      <c r="B13" s="19">
        <f>SUM(B7:B12)</f>
        <v>0</v>
      </c>
    </row>
    <row r="14" spans="1:3" ht="15.6" x14ac:dyDescent="0.3">
      <c r="A14" s="24" t="s">
        <v>41</v>
      </c>
    </row>
    <row r="15" spans="1:3" s="1" customFormat="1" x14ac:dyDescent="0.3"/>
    <row r="16" spans="1:3" x14ac:dyDescent="0.3">
      <c r="A16" t="s">
        <v>42</v>
      </c>
    </row>
    <row r="17" spans="1:2" x14ac:dyDescent="0.3">
      <c r="A17" t="s">
        <v>43</v>
      </c>
    </row>
    <row r="18" spans="1:2" x14ac:dyDescent="0.3">
      <c r="A18" t="s">
        <v>44</v>
      </c>
    </row>
    <row r="19" spans="1:2" x14ac:dyDescent="0.3">
      <c r="B19" s="19">
        <f>SUM(B16:B18)</f>
        <v>0</v>
      </c>
    </row>
    <row r="20" spans="1:2" ht="15.6" x14ac:dyDescent="0.3">
      <c r="A20" s="24" t="s">
        <v>52</v>
      </c>
    </row>
    <row r="21" spans="1:2" s="1" customFormat="1" x14ac:dyDescent="0.3"/>
    <row r="22" spans="1:2" x14ac:dyDescent="0.3">
      <c r="A22" t="s">
        <v>53</v>
      </c>
    </row>
    <row r="23" spans="1:2" s="1" customFormat="1" x14ac:dyDescent="0.3"/>
    <row r="24" spans="1:2" s="18" customFormat="1" ht="15.6" x14ac:dyDescent="0.3">
      <c r="A24" s="21" t="s">
        <v>54</v>
      </c>
      <c r="B24" s="23">
        <f>SUM(B13, B19, B22)</f>
        <v>0</v>
      </c>
    </row>
    <row r="25" spans="1:2" s="1" customFormat="1" x14ac:dyDescent="0.3"/>
    <row r="26" spans="1:2" ht="15.6" x14ac:dyDescent="0.3">
      <c r="A26" s="24" t="s">
        <v>45</v>
      </c>
    </row>
    <row r="27" spans="1:2" s="1" customFormat="1" x14ac:dyDescent="0.3"/>
    <row r="28" spans="1:2" x14ac:dyDescent="0.3">
      <c r="A28" t="s">
        <v>46</v>
      </c>
    </row>
    <row r="29" spans="1:2" x14ac:dyDescent="0.3">
      <c r="A29" t="s">
        <v>47</v>
      </c>
    </row>
    <row r="30" spans="1:2" x14ac:dyDescent="0.3">
      <c r="A30" t="s">
        <v>48</v>
      </c>
    </row>
    <row r="31" spans="1:2" x14ac:dyDescent="0.3">
      <c r="A31" t="s">
        <v>49</v>
      </c>
    </row>
    <row r="32" spans="1:2" x14ac:dyDescent="0.3">
      <c r="A32" t="s">
        <v>50</v>
      </c>
    </row>
    <row r="33" spans="1:3" x14ac:dyDescent="0.3">
      <c r="A33" t="s">
        <v>51</v>
      </c>
    </row>
    <row r="34" spans="1:3" x14ac:dyDescent="0.3">
      <c r="B34" s="20">
        <f>SUM(B28:B33)</f>
        <v>0</v>
      </c>
    </row>
    <row r="35" spans="1:3" s="22" customFormat="1" ht="15.6" x14ac:dyDescent="0.3">
      <c r="A35" s="21" t="s">
        <v>55</v>
      </c>
      <c r="B35" s="22">
        <f>B34-B24</f>
        <v>0</v>
      </c>
    </row>
    <row r="36" spans="1:3" x14ac:dyDescent="0.3">
      <c r="A36" t="s">
        <v>56</v>
      </c>
    </row>
    <row r="37" spans="1:3" s="25" customFormat="1" ht="15.6" x14ac:dyDescent="0.3">
      <c r="A37" s="21" t="s">
        <v>58</v>
      </c>
      <c r="B37" s="22">
        <f>B36-B35</f>
        <v>0</v>
      </c>
      <c r="C37" s="25" t="s">
        <v>57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4B51D-6201-4EEB-8B69-2F9AF153DDF1}">
  <dimension ref="A1:I21"/>
  <sheetViews>
    <sheetView topLeftCell="A12" workbookViewId="0">
      <selection activeCell="G30" sqref="G30"/>
    </sheetView>
  </sheetViews>
  <sheetFormatPr defaultRowHeight="14.4" x14ac:dyDescent="0.3"/>
  <cols>
    <col min="1" max="1" width="11.77734375" bestFit="1" customWidth="1"/>
    <col min="2" max="2" width="16.6640625" bestFit="1" customWidth="1"/>
    <col min="9" max="9" width="171.88671875" bestFit="1" customWidth="1"/>
  </cols>
  <sheetData>
    <row r="1" spans="1:9" s="8" customFormat="1" ht="13.05" customHeight="1" x14ac:dyDescent="0.3">
      <c r="A1" s="17" t="s">
        <v>0</v>
      </c>
      <c r="B1" s="8" t="s">
        <v>32</v>
      </c>
      <c r="C1" s="9"/>
    </row>
    <row r="2" spans="1:9" s="8" customFormat="1" ht="13.05" customHeight="1" x14ac:dyDescent="0.3">
      <c r="A2" s="17" t="s">
        <v>1</v>
      </c>
      <c r="B2" s="15">
        <v>123456789</v>
      </c>
      <c r="C2" s="9"/>
    </row>
    <row r="3" spans="1:9" s="8" customFormat="1" ht="13.05" customHeight="1" x14ac:dyDescent="0.3">
      <c r="A3" s="17" t="s">
        <v>2</v>
      </c>
      <c r="B3" s="8" t="s">
        <v>33</v>
      </c>
      <c r="C3" s="9"/>
    </row>
    <row r="4" spans="1:9" s="1" customFormat="1" ht="15" thickBot="1" x14ac:dyDescent="0.35"/>
    <row r="5" spans="1:9" ht="24.75" customHeight="1" x14ac:dyDescent="0.5">
      <c r="A5" s="107" t="s">
        <v>59</v>
      </c>
      <c r="B5" s="108"/>
      <c r="C5" s="108"/>
      <c r="D5" s="108"/>
      <c r="E5" s="108"/>
      <c r="F5" s="108"/>
      <c r="G5" s="109"/>
      <c r="H5" s="26"/>
    </row>
    <row r="6" spans="1:9" ht="15" thickBot="1" x14ac:dyDescent="0.35">
      <c r="A6" s="27"/>
      <c r="H6" s="28"/>
    </row>
    <row r="7" spans="1:9" ht="15" thickBot="1" x14ac:dyDescent="0.35">
      <c r="A7" s="110" t="s">
        <v>60</v>
      </c>
      <c r="B7" s="111"/>
      <c r="C7" s="111"/>
      <c r="D7" s="111"/>
      <c r="E7" s="111"/>
      <c r="F7" s="111"/>
      <c r="G7" s="29"/>
      <c r="H7" s="28"/>
    </row>
    <row r="8" spans="1:9" ht="15" thickBot="1" x14ac:dyDescent="0.35">
      <c r="A8" s="112" t="s">
        <v>61</v>
      </c>
      <c r="B8" s="113"/>
      <c r="C8" s="113"/>
      <c r="D8" s="113"/>
      <c r="E8" s="113"/>
      <c r="F8" s="113"/>
      <c r="G8" s="30"/>
      <c r="H8" s="28"/>
    </row>
    <row r="9" spans="1:9" ht="15" thickBot="1" x14ac:dyDescent="0.35">
      <c r="A9" s="31"/>
      <c r="B9" s="1"/>
      <c r="C9" s="1"/>
      <c r="D9" s="1"/>
      <c r="E9" s="1"/>
      <c r="F9" s="1"/>
      <c r="G9" s="1"/>
      <c r="H9" s="28"/>
    </row>
    <row r="10" spans="1:9" ht="15" thickBot="1" x14ac:dyDescent="0.35">
      <c r="A10" s="114" t="s">
        <v>62</v>
      </c>
      <c r="B10" s="115"/>
      <c r="C10" s="115"/>
      <c r="D10" s="115"/>
      <c r="E10" s="115"/>
      <c r="F10" s="115"/>
      <c r="G10" s="32" t="e">
        <f>G8/G7</f>
        <v>#DIV/0!</v>
      </c>
      <c r="H10" s="28"/>
    </row>
    <row r="11" spans="1:9" ht="15" thickBot="1" x14ac:dyDescent="0.35">
      <c r="A11" s="31"/>
      <c r="B11" s="1"/>
      <c r="C11" s="1"/>
      <c r="D11" s="1"/>
      <c r="E11" s="1"/>
      <c r="F11" s="1"/>
      <c r="G11" s="1"/>
      <c r="H11" s="28"/>
    </row>
    <row r="12" spans="1:9" ht="15" thickBot="1" x14ac:dyDescent="0.35">
      <c r="A12" s="114" t="s">
        <v>63</v>
      </c>
      <c r="B12" s="115"/>
      <c r="C12" s="115"/>
      <c r="D12" s="115"/>
      <c r="E12" s="115"/>
      <c r="F12" s="33"/>
      <c r="H12" s="28"/>
    </row>
    <row r="13" spans="1:9" ht="15" thickBot="1" x14ac:dyDescent="0.35">
      <c r="A13" s="116" t="s">
        <v>64</v>
      </c>
      <c r="B13" s="117"/>
      <c r="C13" s="117"/>
      <c r="D13" s="117"/>
      <c r="E13" s="118"/>
      <c r="F13" s="34" t="e">
        <f>G10</f>
        <v>#DIV/0!</v>
      </c>
      <c r="G13" s="1"/>
      <c r="H13" s="28"/>
    </row>
    <row r="14" spans="1:9" ht="15" thickBot="1" x14ac:dyDescent="0.35">
      <c r="A14" s="114" t="s">
        <v>65</v>
      </c>
      <c r="B14" s="115"/>
      <c r="C14" s="115"/>
      <c r="D14" s="115"/>
      <c r="E14" s="119"/>
      <c r="F14" s="33" t="e">
        <f>F12*F13</f>
        <v>#DIV/0!</v>
      </c>
      <c r="H14" s="28"/>
    </row>
    <row r="15" spans="1:9" ht="15" thickBot="1" x14ac:dyDescent="0.35">
      <c r="A15" s="31"/>
      <c r="B15" s="1"/>
      <c r="C15" s="1"/>
      <c r="D15" s="1"/>
      <c r="E15" s="1"/>
      <c r="F15" s="1"/>
      <c r="G15" s="1"/>
      <c r="H15" s="28"/>
    </row>
    <row r="16" spans="1:9" s="18" customFormat="1" ht="15" thickBot="1" x14ac:dyDescent="0.35">
      <c r="A16" s="120" t="s">
        <v>66</v>
      </c>
      <c r="B16" s="121"/>
      <c r="C16" s="121"/>
      <c r="D16" s="121"/>
      <c r="E16" s="121"/>
      <c r="F16" s="41" t="e">
        <f>F12-F14</f>
        <v>#DIV/0!</v>
      </c>
      <c r="H16" s="42"/>
      <c r="I16" s="25" t="s">
        <v>71</v>
      </c>
    </row>
    <row r="17" spans="1:8" ht="15" thickBot="1" x14ac:dyDescent="0.35">
      <c r="A17" s="116" t="s">
        <v>67</v>
      </c>
      <c r="B17" s="117"/>
      <c r="C17" s="117"/>
      <c r="D17" s="117"/>
      <c r="E17" s="117"/>
      <c r="F17" s="35" t="e">
        <f>F16*1.25</f>
        <v>#DIV/0!</v>
      </c>
      <c r="G17" s="1"/>
      <c r="H17" s="28"/>
    </row>
    <row r="18" spans="1:8" ht="15" thickBot="1" x14ac:dyDescent="0.35">
      <c r="A18" s="114" t="s">
        <v>68</v>
      </c>
      <c r="B18" s="115"/>
      <c r="C18" s="115"/>
      <c r="D18" s="115"/>
      <c r="E18" s="115"/>
      <c r="F18" s="33" t="e">
        <f>F16*1.15</f>
        <v>#DIV/0!</v>
      </c>
      <c r="H18" s="28"/>
    </row>
    <row r="19" spans="1:8" ht="15" thickBot="1" x14ac:dyDescent="0.35">
      <c r="A19" s="31"/>
      <c r="B19" s="1"/>
      <c r="C19" s="1"/>
      <c r="D19" s="1"/>
      <c r="E19" s="1"/>
      <c r="F19" s="1"/>
      <c r="G19" s="1"/>
      <c r="H19" s="28"/>
    </row>
    <row r="20" spans="1:8" ht="15" thickBot="1" x14ac:dyDescent="0.35">
      <c r="A20" s="114" t="s">
        <v>69</v>
      </c>
      <c r="B20" s="115"/>
      <c r="C20" s="115"/>
      <c r="D20" s="115"/>
      <c r="E20" s="115"/>
      <c r="F20" s="36" t="e">
        <f>F14+F17</f>
        <v>#DIV/0!</v>
      </c>
      <c r="H20" s="28"/>
    </row>
    <row r="21" spans="1:8" s="37" customFormat="1" x14ac:dyDescent="0.3">
      <c r="A21" s="105" t="s">
        <v>70</v>
      </c>
      <c r="B21" s="106"/>
      <c r="C21" s="106"/>
      <c r="D21" s="106"/>
      <c r="E21" s="106"/>
      <c r="F21" s="38" t="e">
        <f>F14+F18</f>
        <v>#DIV/0!</v>
      </c>
      <c r="G21" s="39"/>
      <c r="H21" s="40"/>
    </row>
  </sheetData>
  <mergeCells count="12">
    <mergeCell ref="A21:E21"/>
    <mergeCell ref="A5:G5"/>
    <mergeCell ref="A7:F7"/>
    <mergeCell ref="A8:F8"/>
    <mergeCell ref="A10:F10"/>
    <mergeCell ref="A12:E12"/>
    <mergeCell ref="A13:E13"/>
    <mergeCell ref="A14:E14"/>
    <mergeCell ref="A16:E16"/>
    <mergeCell ref="A17:E17"/>
    <mergeCell ref="A18:E18"/>
    <mergeCell ref="A20:E2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9DAC6-BCB5-41C4-A1A1-4E274D264A8E}">
  <dimension ref="A1:D10"/>
  <sheetViews>
    <sheetView workbookViewId="0">
      <selection activeCell="C14" sqref="C14"/>
    </sheetView>
  </sheetViews>
  <sheetFormatPr defaultRowHeight="14.4" x14ac:dyDescent="0.3"/>
  <cols>
    <col min="1" max="1" width="28.6640625" customWidth="1"/>
    <col min="2" max="2" width="16.6640625" bestFit="1" customWidth="1"/>
    <col min="3" max="3" width="10.77734375" customWidth="1"/>
    <col min="4" max="4" width="11.33203125" customWidth="1"/>
  </cols>
  <sheetData>
    <row r="1" spans="1:4" s="8" customFormat="1" ht="13.05" customHeight="1" x14ac:dyDescent="0.3">
      <c r="A1" s="17" t="s">
        <v>0</v>
      </c>
      <c r="B1" s="8" t="s">
        <v>32</v>
      </c>
      <c r="C1" s="9"/>
    </row>
    <row r="2" spans="1:4" s="8" customFormat="1" ht="13.05" customHeight="1" x14ac:dyDescent="0.3">
      <c r="A2" s="17" t="s">
        <v>1</v>
      </c>
      <c r="B2" s="15">
        <v>123456789</v>
      </c>
      <c r="C2" s="9"/>
    </row>
    <row r="3" spans="1:4" s="8" customFormat="1" ht="13.05" customHeight="1" x14ac:dyDescent="0.3">
      <c r="A3" s="17" t="s">
        <v>2</v>
      </c>
      <c r="B3" s="8" t="s">
        <v>33</v>
      </c>
      <c r="C3" s="9"/>
    </row>
    <row r="4" spans="1:4" s="1" customFormat="1" x14ac:dyDescent="0.3"/>
    <row r="5" spans="1:4" ht="63" customHeight="1" x14ac:dyDescent="0.3">
      <c r="A5" s="122" t="s">
        <v>80</v>
      </c>
      <c r="B5" s="123"/>
    </row>
    <row r="6" spans="1:4" s="1" customFormat="1" x14ac:dyDescent="0.3"/>
    <row r="7" spans="1:4" s="43" customFormat="1" x14ac:dyDescent="0.3">
      <c r="A7" s="43" t="s">
        <v>73</v>
      </c>
      <c r="B7" s="43" t="s">
        <v>74</v>
      </c>
      <c r="C7" s="43" t="s">
        <v>75</v>
      </c>
      <c r="D7" s="43" t="s">
        <v>76</v>
      </c>
    </row>
    <row r="8" spans="1:4" s="1" customFormat="1" x14ac:dyDescent="0.3"/>
    <row r="9" spans="1:4" s="3" customFormat="1" x14ac:dyDescent="0.3">
      <c r="A9" s="3" t="s">
        <v>72</v>
      </c>
      <c r="B9" s="3" t="s">
        <v>77</v>
      </c>
      <c r="C9" s="44" t="s">
        <v>81</v>
      </c>
      <c r="D9" s="44" t="e">
        <f>EDATE(C9,5)</f>
        <v>#VALUE!</v>
      </c>
    </row>
    <row r="10" spans="1:4" s="3" customFormat="1" x14ac:dyDescent="0.3">
      <c r="A10" s="3" t="s">
        <v>79</v>
      </c>
      <c r="B10" s="3" t="s">
        <v>78</v>
      </c>
      <c r="C10" s="44" t="s">
        <v>81</v>
      </c>
      <c r="D10" s="44" t="e">
        <f>C10+210</f>
        <v>#VALUE!</v>
      </c>
    </row>
  </sheetData>
  <mergeCells count="1">
    <mergeCell ref="A5:B5"/>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C56A4-EBD5-4650-8A5D-23D9AAA63E53}">
  <dimension ref="A1:Q37"/>
  <sheetViews>
    <sheetView workbookViewId="0">
      <selection activeCell="C10" sqref="C10"/>
    </sheetView>
  </sheetViews>
  <sheetFormatPr defaultRowHeight="14.4" x14ac:dyDescent="0.3"/>
  <cols>
    <col min="1" max="1" width="22.77734375" bestFit="1" customWidth="1"/>
    <col min="2" max="2" width="33.33203125" bestFit="1" customWidth="1"/>
    <col min="3" max="3" width="21.6640625" customWidth="1"/>
    <col min="4" max="4" width="15.88671875" customWidth="1"/>
  </cols>
  <sheetData>
    <row r="1" spans="1:12" ht="15.6" x14ac:dyDescent="0.3">
      <c r="A1" s="17" t="s">
        <v>0</v>
      </c>
      <c r="B1" s="8" t="s">
        <v>32</v>
      </c>
    </row>
    <row r="2" spans="1:12" ht="15.6" x14ac:dyDescent="0.3">
      <c r="A2" s="17" t="s">
        <v>1</v>
      </c>
      <c r="B2" s="15">
        <v>123456789</v>
      </c>
    </row>
    <row r="3" spans="1:12" ht="15.6" x14ac:dyDescent="0.3">
      <c r="A3" s="17" t="s">
        <v>2</v>
      </c>
      <c r="B3" s="8" t="s">
        <v>33</v>
      </c>
    </row>
    <row r="4" spans="1:12" s="1" customFormat="1" x14ac:dyDescent="0.3"/>
    <row r="5" spans="1:12" ht="15.6" x14ac:dyDescent="0.3">
      <c r="A5" s="24" t="s">
        <v>111</v>
      </c>
    </row>
    <row r="6" spans="1:12" s="1" customFormat="1" ht="15" thickBot="1" x14ac:dyDescent="0.35"/>
    <row r="7" spans="1:12" x14ac:dyDescent="0.3">
      <c r="A7" s="59" t="s">
        <v>114</v>
      </c>
      <c r="B7" s="60" t="s">
        <v>116</v>
      </c>
      <c r="C7" s="45"/>
      <c r="D7" s="62"/>
      <c r="E7" s="63"/>
      <c r="F7" s="63"/>
      <c r="G7" s="63"/>
      <c r="H7" s="63"/>
      <c r="I7" s="63"/>
      <c r="J7" s="63"/>
      <c r="K7" s="63"/>
      <c r="L7" s="26"/>
    </row>
    <row r="8" spans="1:12" x14ac:dyDescent="0.3">
      <c r="A8" s="3" t="s">
        <v>112</v>
      </c>
      <c r="B8" s="3"/>
      <c r="C8" s="45"/>
      <c r="D8" s="64"/>
      <c r="L8" s="28"/>
    </row>
    <row r="9" spans="1:12" ht="15" thickBot="1" x14ac:dyDescent="0.35">
      <c r="A9" s="3" t="s">
        <v>113</v>
      </c>
      <c r="B9" s="3"/>
      <c r="D9" s="27"/>
      <c r="L9" s="28"/>
    </row>
    <row r="10" spans="1:12" ht="15" thickBot="1" x14ac:dyDescent="0.35">
      <c r="A10" s="70" t="s">
        <v>115</v>
      </c>
      <c r="B10" s="71">
        <f>B8-B9</f>
        <v>0</v>
      </c>
      <c r="D10" s="27"/>
      <c r="L10" s="28"/>
    </row>
    <row r="11" spans="1:12" x14ac:dyDescent="0.3">
      <c r="D11" s="27"/>
      <c r="L11" s="28"/>
    </row>
    <row r="12" spans="1:12" s="61" customFormat="1" x14ac:dyDescent="0.3">
      <c r="A12" s="59" t="s">
        <v>117</v>
      </c>
      <c r="B12" s="60" t="s">
        <v>118</v>
      </c>
      <c r="D12" s="65"/>
      <c r="L12" s="66"/>
    </row>
    <row r="13" spans="1:12" x14ac:dyDescent="0.3">
      <c r="A13" s="3" t="s">
        <v>112</v>
      </c>
      <c r="B13" s="3"/>
      <c r="D13" s="27"/>
      <c r="L13" s="28"/>
    </row>
    <row r="14" spans="1:12" ht="15" thickBot="1" x14ac:dyDescent="0.35">
      <c r="A14" s="3" t="s">
        <v>113</v>
      </c>
      <c r="B14" s="3"/>
      <c r="D14" s="27"/>
      <c r="L14" s="28"/>
    </row>
    <row r="15" spans="1:12" ht="15" thickBot="1" x14ac:dyDescent="0.35">
      <c r="A15" s="70" t="s">
        <v>115</v>
      </c>
      <c r="B15" s="71">
        <f>B13-B14</f>
        <v>0</v>
      </c>
      <c r="D15" s="67"/>
      <c r="E15" s="68"/>
      <c r="F15" s="68"/>
      <c r="G15" s="68"/>
      <c r="H15" s="68"/>
      <c r="I15" s="68"/>
      <c r="J15" s="68"/>
      <c r="K15" s="68"/>
      <c r="L15" s="69"/>
    </row>
    <row r="16" spans="1:12" s="1" customFormat="1" x14ac:dyDescent="0.3"/>
    <row r="17" spans="1:17" ht="15.6" x14ac:dyDescent="0.3">
      <c r="A17" s="24" t="s">
        <v>119</v>
      </c>
    </row>
    <row r="18" spans="1:17" s="1" customFormat="1" ht="15" thickBot="1" x14ac:dyDescent="0.35"/>
    <row r="19" spans="1:17" s="3" customFormat="1" x14ac:dyDescent="0.3">
      <c r="A19" s="3" t="s">
        <v>120</v>
      </c>
      <c r="D19" s="72"/>
      <c r="E19" s="73"/>
      <c r="F19" s="73"/>
      <c r="G19" s="73"/>
      <c r="H19" s="73"/>
      <c r="I19" s="73"/>
      <c r="J19" s="73"/>
      <c r="K19" s="73"/>
      <c r="L19" s="73"/>
      <c r="M19" s="73"/>
      <c r="N19" s="73"/>
      <c r="O19" s="73"/>
      <c r="P19" s="73"/>
      <c r="Q19" s="74"/>
    </row>
    <row r="20" spans="1:17" s="3" customFormat="1" x14ac:dyDescent="0.3">
      <c r="A20" s="3" t="s">
        <v>121</v>
      </c>
      <c r="D20" s="75"/>
      <c r="Q20" s="76"/>
    </row>
    <row r="21" spans="1:17" s="3" customFormat="1" x14ac:dyDescent="0.3">
      <c r="A21" s="3" t="s">
        <v>122</v>
      </c>
      <c r="B21" s="3">
        <f>B19-B20</f>
        <v>0</v>
      </c>
      <c r="D21" s="75"/>
      <c r="Q21" s="76"/>
    </row>
    <row r="22" spans="1:17" s="3" customFormat="1" x14ac:dyDescent="0.3">
      <c r="D22" s="75"/>
      <c r="Q22" s="76"/>
    </row>
    <row r="23" spans="1:17" s="3" customFormat="1" x14ac:dyDescent="0.3">
      <c r="A23" s="3" t="s">
        <v>123</v>
      </c>
      <c r="D23" s="75"/>
      <c r="Q23" s="76"/>
    </row>
    <row r="24" spans="1:17" s="3" customFormat="1" ht="15" thickBot="1" x14ac:dyDescent="0.35">
      <c r="D24" s="75"/>
      <c r="Q24" s="76"/>
    </row>
    <row r="25" spans="1:17" s="3" customFormat="1" ht="15" thickBot="1" x14ac:dyDescent="0.35">
      <c r="A25" s="70" t="s">
        <v>124</v>
      </c>
      <c r="B25" s="80" t="e">
        <f>B23/B21</f>
        <v>#DIV/0!</v>
      </c>
      <c r="C25" s="81" t="s">
        <v>125</v>
      </c>
      <c r="D25" s="75"/>
      <c r="Q25" s="76"/>
    </row>
    <row r="26" spans="1:17" s="3" customFormat="1" x14ac:dyDescent="0.3">
      <c r="D26" s="75"/>
      <c r="Q26" s="76"/>
    </row>
    <row r="27" spans="1:17" s="3" customFormat="1" x14ac:dyDescent="0.3">
      <c r="D27" s="75"/>
      <c r="Q27" s="76"/>
    </row>
    <row r="28" spans="1:17" s="3" customFormat="1" x14ac:dyDescent="0.3">
      <c r="D28" s="75"/>
      <c r="Q28" s="76"/>
    </row>
    <row r="29" spans="1:17" s="3" customFormat="1" x14ac:dyDescent="0.3">
      <c r="D29" s="75"/>
      <c r="Q29" s="76"/>
    </row>
    <row r="30" spans="1:17" s="3" customFormat="1" x14ac:dyDescent="0.3">
      <c r="D30" s="75"/>
      <c r="Q30" s="76"/>
    </row>
    <row r="31" spans="1:17" s="3" customFormat="1" x14ac:dyDescent="0.3">
      <c r="D31" s="75"/>
      <c r="Q31" s="76"/>
    </row>
    <row r="32" spans="1:17" s="3" customFormat="1" x14ac:dyDescent="0.3">
      <c r="D32" s="75"/>
      <c r="Q32" s="76"/>
    </row>
    <row r="33" spans="4:17" s="3" customFormat="1" ht="15" thickBot="1" x14ac:dyDescent="0.35">
      <c r="D33" s="77"/>
      <c r="E33" s="78"/>
      <c r="F33" s="78"/>
      <c r="G33" s="78"/>
      <c r="H33" s="78"/>
      <c r="I33" s="78"/>
      <c r="J33" s="78"/>
      <c r="K33" s="78"/>
      <c r="L33" s="78"/>
      <c r="M33" s="78"/>
      <c r="N33" s="78"/>
      <c r="O33" s="78"/>
      <c r="P33" s="78"/>
      <c r="Q33" s="79"/>
    </row>
    <row r="34" spans="4:17" s="3" customFormat="1" x14ac:dyDescent="0.3"/>
    <row r="35" spans="4:17" s="3" customFormat="1" x14ac:dyDescent="0.3"/>
    <row r="36" spans="4:17" s="3" customFormat="1" x14ac:dyDescent="0.3"/>
    <row r="37" spans="4:17" s="3" customFormat="1" x14ac:dyDescent="0.3"/>
  </sheetData>
  <conditionalFormatting sqref="B10">
    <cfRule type="cellIs" dxfId="8" priority="8" operator="lessThan">
      <formula>0.5</formula>
    </cfRule>
    <cfRule type="cellIs" dxfId="7" priority="10" operator="greaterThan">
      <formula>0.5</formula>
    </cfRule>
    <cfRule type="cellIs" dxfId="6" priority="11" operator="equal">
      <formula>0.5</formula>
    </cfRule>
  </conditionalFormatting>
  <conditionalFormatting sqref="B15">
    <cfRule type="cellIs" dxfId="5" priority="4" operator="lessThan">
      <formula>2</formula>
    </cfRule>
    <cfRule type="cellIs" dxfId="4" priority="5" operator="equal">
      <formula>2</formula>
    </cfRule>
    <cfRule type="cellIs" dxfId="3" priority="6" operator="greaterThan">
      <formula>2</formula>
    </cfRule>
  </conditionalFormatting>
  <conditionalFormatting sqref="B25">
    <cfRule type="cellIs" dxfId="2" priority="1" operator="equal">
      <formula>36</formula>
    </cfRule>
    <cfRule type="cellIs" dxfId="1" priority="2" operator="lessThan">
      <formula>36</formula>
    </cfRule>
    <cfRule type="cellIs" dxfId="0" priority="3" operator="greaterThan">
      <formula>36</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E2767-34C5-4000-B72F-17BF9DFCBFF0}">
  <dimension ref="A1:P28"/>
  <sheetViews>
    <sheetView workbookViewId="0">
      <selection activeCell="C13" sqref="C13"/>
    </sheetView>
  </sheetViews>
  <sheetFormatPr defaultRowHeight="14.4" x14ac:dyDescent="0.3"/>
  <cols>
    <col min="1" max="1" width="11.77734375" bestFit="1" customWidth="1"/>
    <col min="2" max="2" width="90.109375" bestFit="1" customWidth="1"/>
    <col min="3" max="3" width="11.6640625" customWidth="1"/>
    <col min="4" max="4" width="10.77734375" bestFit="1" customWidth="1"/>
  </cols>
  <sheetData>
    <row r="1" spans="1:16" ht="15.6" x14ac:dyDescent="0.3">
      <c r="A1" s="17" t="s">
        <v>0</v>
      </c>
      <c r="B1" s="8" t="s">
        <v>32</v>
      </c>
      <c r="C1" s="8"/>
    </row>
    <row r="2" spans="1:16" ht="15.6" x14ac:dyDescent="0.3">
      <c r="A2" s="17" t="s">
        <v>1</v>
      </c>
      <c r="B2" s="15">
        <v>123456789</v>
      </c>
      <c r="C2" s="15"/>
    </row>
    <row r="3" spans="1:16" ht="15.6" x14ac:dyDescent="0.3">
      <c r="A3" s="17" t="s">
        <v>2</v>
      </c>
      <c r="B3" s="8" t="s">
        <v>33</v>
      </c>
      <c r="C3" s="8"/>
    </row>
    <row r="4" spans="1:16" s="1" customFormat="1" ht="15" thickBot="1" x14ac:dyDescent="0.35"/>
    <row r="5" spans="1:16" ht="15.6" x14ac:dyDescent="0.3">
      <c r="A5" s="124" t="s">
        <v>129</v>
      </c>
      <c r="B5" s="125"/>
      <c r="C5" s="125"/>
      <c r="D5" s="126"/>
      <c r="E5" s="83"/>
      <c r="F5" s="63"/>
      <c r="G5" s="63"/>
      <c r="H5" s="63"/>
      <c r="I5" s="63"/>
      <c r="J5" s="63"/>
      <c r="K5" s="63"/>
      <c r="L5" s="63"/>
      <c r="M5" s="63"/>
      <c r="N5" s="63"/>
      <c r="O5" s="63"/>
      <c r="P5" s="26"/>
    </row>
    <row r="6" spans="1:16" s="3" customFormat="1" ht="15.6" x14ac:dyDescent="0.3">
      <c r="A6" s="9" t="s">
        <v>126</v>
      </c>
      <c r="B6" s="3" t="s">
        <v>127</v>
      </c>
      <c r="D6" s="3" t="s">
        <v>128</v>
      </c>
      <c r="E6" s="75"/>
      <c r="P6" s="76"/>
    </row>
    <row r="7" spans="1:16" x14ac:dyDescent="0.3">
      <c r="A7" s="3">
        <v>1</v>
      </c>
      <c r="B7" s="82" t="s">
        <v>132</v>
      </c>
      <c r="C7" s="82"/>
      <c r="D7" s="84"/>
      <c r="E7" s="27"/>
      <c r="P7" s="28"/>
    </row>
    <row r="8" spans="1:16" x14ac:dyDescent="0.3">
      <c r="A8" s="3">
        <v>2</v>
      </c>
      <c r="B8" s="82" t="s">
        <v>133</v>
      </c>
      <c r="C8" s="82"/>
      <c r="D8" s="84">
        <v>0</v>
      </c>
      <c r="E8" s="27"/>
      <c r="P8" s="28"/>
    </row>
    <row r="9" spans="1:16" x14ac:dyDescent="0.3">
      <c r="A9" s="3">
        <v>3</v>
      </c>
      <c r="B9" s="7" t="s">
        <v>134</v>
      </c>
      <c r="C9" s="7"/>
      <c r="D9" s="48">
        <f>SUM(D7:D8)</f>
        <v>0</v>
      </c>
      <c r="E9" s="27"/>
      <c r="P9" s="28"/>
    </row>
    <row r="10" spans="1:16" ht="15.6" x14ac:dyDescent="0.3">
      <c r="A10" s="124" t="s">
        <v>130</v>
      </c>
      <c r="B10" s="125"/>
      <c r="C10" s="125"/>
      <c r="D10" s="126"/>
      <c r="E10" s="27"/>
      <c r="P10" s="28"/>
    </row>
    <row r="11" spans="1:16" x14ac:dyDescent="0.3">
      <c r="A11" s="3">
        <v>4</v>
      </c>
      <c r="B11" s="82" t="s">
        <v>135</v>
      </c>
      <c r="C11" s="82"/>
      <c r="D11" s="48">
        <f>D7</f>
        <v>0</v>
      </c>
      <c r="E11" s="27"/>
      <c r="P11" s="28"/>
    </row>
    <row r="12" spans="1:16" x14ac:dyDescent="0.3">
      <c r="A12" s="3">
        <v>5</v>
      </c>
      <c r="B12" s="82" t="s">
        <v>136</v>
      </c>
      <c r="C12" s="86">
        <v>0</v>
      </c>
      <c r="D12" s="48">
        <f>D11*C12</f>
        <v>0</v>
      </c>
      <c r="E12" s="27"/>
      <c r="P12" s="28"/>
    </row>
    <row r="13" spans="1:16" x14ac:dyDescent="0.3">
      <c r="A13" s="3">
        <v>6</v>
      </c>
      <c r="B13" s="82" t="s">
        <v>137</v>
      </c>
      <c r="C13" s="86">
        <v>0</v>
      </c>
      <c r="D13" s="48">
        <f>D11*C13</f>
        <v>0</v>
      </c>
      <c r="E13" s="27"/>
      <c r="P13" s="28"/>
    </row>
    <row r="14" spans="1:16" x14ac:dyDescent="0.3">
      <c r="A14" s="3">
        <v>7</v>
      </c>
      <c r="B14" s="82" t="s">
        <v>138</v>
      </c>
      <c r="C14" s="86">
        <v>0</v>
      </c>
      <c r="D14" s="48">
        <f>D11*C14</f>
        <v>0</v>
      </c>
      <c r="E14" s="27"/>
      <c r="P14" s="28"/>
    </row>
    <row r="15" spans="1:16" x14ac:dyDescent="0.3">
      <c r="A15" s="3">
        <v>8</v>
      </c>
      <c r="B15" s="82" t="s">
        <v>139</v>
      </c>
      <c r="C15" s="82"/>
      <c r="D15" s="85"/>
      <c r="E15" s="27"/>
      <c r="P15" s="28"/>
    </row>
    <row r="16" spans="1:16" x14ac:dyDescent="0.3">
      <c r="A16" s="3">
        <v>9</v>
      </c>
      <c r="B16" s="7" t="s">
        <v>134</v>
      </c>
      <c r="C16" s="7"/>
      <c r="D16" s="48">
        <f>SUM(D11:D15)</f>
        <v>0</v>
      </c>
      <c r="E16" s="27"/>
      <c r="P16" s="28"/>
    </row>
    <row r="17" spans="1:16" ht="15.6" x14ac:dyDescent="0.3">
      <c r="A17" s="124" t="s">
        <v>131</v>
      </c>
      <c r="B17" s="125"/>
      <c r="C17" s="125"/>
      <c r="D17" s="126"/>
      <c r="E17" s="27"/>
      <c r="P17" s="28"/>
    </row>
    <row r="18" spans="1:16" x14ac:dyDescent="0.3">
      <c r="A18" s="3">
        <v>10</v>
      </c>
      <c r="B18" s="82" t="s">
        <v>140</v>
      </c>
      <c r="C18" s="82"/>
      <c r="D18" s="48">
        <f>D16</f>
        <v>0</v>
      </c>
      <c r="E18" s="27"/>
      <c r="P18" s="28"/>
    </row>
    <row r="19" spans="1:16" x14ac:dyDescent="0.3">
      <c r="A19" s="3">
        <v>11</v>
      </c>
      <c r="B19" s="82" t="s">
        <v>141</v>
      </c>
      <c r="C19" s="86">
        <f>C12</f>
        <v>0</v>
      </c>
      <c r="D19" s="48">
        <f>D18*C19</f>
        <v>0</v>
      </c>
      <c r="E19" s="27"/>
      <c r="P19" s="28"/>
    </row>
    <row r="20" spans="1:16" x14ac:dyDescent="0.3">
      <c r="A20" s="3">
        <v>12</v>
      </c>
      <c r="B20" s="82" t="s">
        <v>142</v>
      </c>
      <c r="C20" s="82"/>
      <c r="D20" s="48">
        <f>SUM(D18:D19)</f>
        <v>0</v>
      </c>
      <c r="E20" s="27"/>
      <c r="P20" s="28"/>
    </row>
    <row r="21" spans="1:16" x14ac:dyDescent="0.3">
      <c r="A21" s="3">
        <v>13</v>
      </c>
      <c r="B21" s="82" t="s">
        <v>143</v>
      </c>
      <c r="C21" s="82"/>
      <c r="D21" s="48">
        <f>D12</f>
        <v>0</v>
      </c>
      <c r="E21" s="27"/>
      <c r="P21" s="28"/>
    </row>
    <row r="22" spans="1:16" x14ac:dyDescent="0.3">
      <c r="A22" s="3">
        <v>14</v>
      </c>
      <c r="B22" s="82" t="s">
        <v>142</v>
      </c>
      <c r="C22" s="82"/>
      <c r="D22" s="48">
        <f>D20-D21</f>
        <v>0</v>
      </c>
      <c r="E22" s="27"/>
      <c r="P22" s="28"/>
    </row>
    <row r="23" spans="1:16" x14ac:dyDescent="0.3">
      <c r="A23" s="3">
        <v>15</v>
      </c>
      <c r="B23" s="82" t="s">
        <v>144</v>
      </c>
      <c r="C23" s="82"/>
      <c r="D23" s="48">
        <f>D14</f>
        <v>0</v>
      </c>
      <c r="E23" s="27"/>
      <c r="P23" s="28"/>
    </row>
    <row r="24" spans="1:16" x14ac:dyDescent="0.3">
      <c r="A24" s="3">
        <v>16</v>
      </c>
      <c r="B24" s="82" t="s">
        <v>142</v>
      </c>
      <c r="C24" s="82"/>
      <c r="D24" s="48">
        <f>D22-D23</f>
        <v>0</v>
      </c>
      <c r="E24" s="27"/>
      <c r="P24" s="28"/>
    </row>
    <row r="25" spans="1:16" x14ac:dyDescent="0.3">
      <c r="A25" s="3">
        <v>17</v>
      </c>
      <c r="B25" s="82" t="s">
        <v>145</v>
      </c>
      <c r="C25" s="86">
        <f>C14</f>
        <v>0</v>
      </c>
      <c r="D25" s="48">
        <f>D24*C25</f>
        <v>0</v>
      </c>
      <c r="E25" s="27"/>
      <c r="P25" s="28"/>
    </row>
    <row r="26" spans="1:16" x14ac:dyDescent="0.3">
      <c r="A26" s="3">
        <v>18</v>
      </c>
      <c r="B26" s="7" t="s">
        <v>146</v>
      </c>
      <c r="C26" s="7"/>
      <c r="D26" s="54">
        <f>SUM(D24:D25)</f>
        <v>0</v>
      </c>
      <c r="E26" s="27"/>
      <c r="P26" s="28"/>
    </row>
    <row r="27" spans="1:16" ht="15" thickBot="1" x14ac:dyDescent="0.35">
      <c r="B27" s="82"/>
      <c r="C27" s="82"/>
      <c r="E27" s="67"/>
      <c r="F27" s="68"/>
      <c r="G27" s="68"/>
      <c r="H27" s="68"/>
      <c r="I27" s="68"/>
      <c r="J27" s="68"/>
      <c r="K27" s="68"/>
      <c r="L27" s="68"/>
      <c r="M27" s="68"/>
      <c r="N27" s="68"/>
      <c r="O27" s="68"/>
      <c r="P27" s="69"/>
    </row>
    <row r="28" spans="1:16" x14ac:dyDescent="0.3">
      <c r="B28" s="127"/>
    </row>
  </sheetData>
  <mergeCells count="3">
    <mergeCell ref="A17:D17"/>
    <mergeCell ref="A10:D10"/>
    <mergeCell ref="A5:D5"/>
  </mergeCells>
  <pageMargins left="0.7" right="0.7" top="0.75" bottom="0.75" header="0.3" footer="0.3"/>
  <ignoredErrors>
    <ignoredError sqref="D22" formula="1"/>
  </ignoredErrors>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91EF7-7B09-4DBC-A647-43D5AD03FE18}">
  <dimension ref="A1:O32"/>
  <sheetViews>
    <sheetView workbookViewId="0">
      <selection activeCell="D13" sqref="D13"/>
    </sheetView>
  </sheetViews>
  <sheetFormatPr defaultRowHeight="14.4" x14ac:dyDescent="0.3"/>
  <cols>
    <col min="1" max="1" width="52.6640625" bestFit="1" customWidth="1"/>
    <col min="2" max="2" width="28.44140625" bestFit="1" customWidth="1"/>
    <col min="3" max="3" width="24.5546875" bestFit="1" customWidth="1"/>
    <col min="4" max="4" width="17" bestFit="1" customWidth="1"/>
    <col min="5" max="5" width="22.44140625" bestFit="1" customWidth="1"/>
  </cols>
  <sheetData>
    <row r="1" spans="1:5" s="8" customFormat="1" ht="13.05" customHeight="1" x14ac:dyDescent="0.3">
      <c r="A1" s="17" t="s">
        <v>0</v>
      </c>
      <c r="B1" s="8" t="s">
        <v>32</v>
      </c>
      <c r="C1" s="9"/>
    </row>
    <row r="2" spans="1:5" s="8" customFormat="1" ht="13.05" customHeight="1" x14ac:dyDescent="0.3">
      <c r="A2" s="17" t="s">
        <v>1</v>
      </c>
      <c r="B2" s="15">
        <v>123456789</v>
      </c>
      <c r="C2" s="9"/>
    </row>
    <row r="3" spans="1:5" s="8" customFormat="1" ht="13.05" customHeight="1" x14ac:dyDescent="0.3">
      <c r="A3" s="17" t="s">
        <v>2</v>
      </c>
      <c r="B3" s="8" t="s">
        <v>33</v>
      </c>
      <c r="C3" s="9"/>
    </row>
    <row r="4" spans="1:5" s="1" customFormat="1" x14ac:dyDescent="0.3"/>
    <row r="5" spans="1:5" ht="15.6" x14ac:dyDescent="0.3">
      <c r="A5" s="15" t="s">
        <v>82</v>
      </c>
      <c r="B5" s="48"/>
    </row>
    <row r="6" spans="1:5" ht="15.6" x14ac:dyDescent="0.3">
      <c r="A6" s="15" t="s">
        <v>83</v>
      </c>
      <c r="B6" s="3"/>
    </row>
    <row r="7" spans="1:5" ht="15.6" x14ac:dyDescent="0.3">
      <c r="A7" s="15" t="s">
        <v>84</v>
      </c>
      <c r="B7" s="48" t="e">
        <f>(B5/B6)</f>
        <v>#DIV/0!</v>
      </c>
    </row>
    <row r="8" spans="1:5" s="1" customFormat="1" x14ac:dyDescent="0.3"/>
    <row r="9" spans="1:5" ht="15.6" x14ac:dyDescent="0.3">
      <c r="A9" s="24" t="s">
        <v>85</v>
      </c>
    </row>
    <row r="10" spans="1:5" s="1" customFormat="1" x14ac:dyDescent="0.3"/>
    <row r="11" spans="1:5" s="45" customFormat="1" x14ac:dyDescent="0.3">
      <c r="A11" s="45" t="s">
        <v>86</v>
      </c>
      <c r="B11" s="45" t="s">
        <v>88</v>
      </c>
      <c r="C11" s="45" t="s">
        <v>89</v>
      </c>
      <c r="D11" s="45" t="s">
        <v>87</v>
      </c>
      <c r="E11" s="45" t="s">
        <v>91</v>
      </c>
    </row>
    <row r="12" spans="1:5" x14ac:dyDescent="0.3">
      <c r="A12" s="48"/>
      <c r="B12" s="3"/>
      <c r="C12" s="3"/>
      <c r="D12" s="3">
        <v>0</v>
      </c>
      <c r="E12" s="47">
        <f>A12*D12</f>
        <v>0</v>
      </c>
    </row>
    <row r="13" spans="1:5" x14ac:dyDescent="0.3">
      <c r="A13" s="48"/>
      <c r="D13" s="3">
        <v>0</v>
      </c>
      <c r="E13" s="47">
        <f>A13*D13</f>
        <v>0</v>
      </c>
    </row>
    <row r="14" spans="1:5" x14ac:dyDescent="0.3">
      <c r="A14" s="48"/>
      <c r="D14" s="3">
        <v>0</v>
      </c>
      <c r="E14" s="47">
        <f>A14*D14</f>
        <v>0</v>
      </c>
    </row>
    <row r="15" spans="1:5" x14ac:dyDescent="0.3">
      <c r="A15" s="49">
        <f>SUM(A12:A14)</f>
        <v>0</v>
      </c>
      <c r="E15" s="51">
        <f>SUM(E12:E14)</f>
        <v>0</v>
      </c>
    </row>
    <row r="16" spans="1:5" s="1" customFormat="1" x14ac:dyDescent="0.3"/>
    <row r="17" spans="1:15" ht="15.6" x14ac:dyDescent="0.3">
      <c r="A17" s="24" t="s">
        <v>92</v>
      </c>
    </row>
    <row r="18" spans="1:15" s="1" customFormat="1" ht="15" thickBot="1" x14ac:dyDescent="0.35"/>
    <row r="19" spans="1:15" s="50" customFormat="1" x14ac:dyDescent="0.3">
      <c r="A19" s="45" t="s">
        <v>93</v>
      </c>
      <c r="B19" s="45" t="s">
        <v>83</v>
      </c>
      <c r="C19" s="45" t="s">
        <v>94</v>
      </c>
      <c r="D19" s="45" t="s">
        <v>82</v>
      </c>
      <c r="E19" s="45" t="s">
        <v>95</v>
      </c>
      <c r="F19" s="87"/>
      <c r="G19" s="88"/>
      <c r="H19" s="88"/>
      <c r="I19" s="88"/>
      <c r="J19" s="88"/>
      <c r="K19" s="88"/>
      <c r="L19" s="88"/>
      <c r="M19" s="88"/>
      <c r="N19" s="88"/>
      <c r="O19" s="89"/>
    </row>
    <row r="20" spans="1:15" x14ac:dyDescent="0.3">
      <c r="A20" s="46">
        <f>SUM(D12:D14)</f>
        <v>0</v>
      </c>
      <c r="B20" s="3">
        <f>(B6)</f>
        <v>0</v>
      </c>
      <c r="C20" s="46" t="e">
        <f>A20/B20</f>
        <v>#DIV/0!</v>
      </c>
      <c r="D20" s="48">
        <f>(B5)</f>
        <v>0</v>
      </c>
      <c r="E20" s="52" t="e">
        <f>D20*C20</f>
        <v>#DIV/0!</v>
      </c>
      <c r="F20" s="27"/>
      <c r="O20" s="28"/>
    </row>
    <row r="21" spans="1:15" s="1" customFormat="1" x14ac:dyDescent="0.3">
      <c r="A21" s="2"/>
      <c r="B21" s="2"/>
      <c r="C21" s="2"/>
      <c r="D21" s="2"/>
      <c r="E21" s="2"/>
      <c r="F21" s="31"/>
      <c r="O21" s="90"/>
    </row>
    <row r="22" spans="1:15" ht="16.2" thickBot="1" x14ac:dyDescent="0.35">
      <c r="A22" s="24" t="s">
        <v>101</v>
      </c>
      <c r="B22" s="3"/>
      <c r="C22" s="3"/>
      <c r="D22" s="3"/>
      <c r="E22" s="45"/>
      <c r="F22" s="67"/>
      <c r="G22" s="68"/>
      <c r="H22" s="68"/>
      <c r="I22" s="68"/>
      <c r="J22" s="68"/>
      <c r="K22" s="68"/>
      <c r="L22" s="68"/>
      <c r="M22" s="68"/>
      <c r="N22" s="68"/>
      <c r="O22" s="69"/>
    </row>
    <row r="23" spans="1:15" s="1" customFormat="1" x14ac:dyDescent="0.3">
      <c r="A23" s="2"/>
      <c r="B23" s="2"/>
      <c r="C23" s="2"/>
      <c r="D23" s="2"/>
      <c r="E23" s="2"/>
    </row>
    <row r="24" spans="1:15" x14ac:dyDescent="0.3">
      <c r="A24" s="45" t="s">
        <v>82</v>
      </c>
      <c r="B24" s="45" t="s">
        <v>108</v>
      </c>
      <c r="C24" s="45" t="s">
        <v>106</v>
      </c>
      <c r="D24" s="45" t="s">
        <v>109</v>
      </c>
      <c r="E24" s="45" t="s">
        <v>110</v>
      </c>
    </row>
    <row r="25" spans="1:15" x14ac:dyDescent="0.3">
      <c r="A25" s="48">
        <f>B5</f>
        <v>0</v>
      </c>
      <c r="B25" s="3"/>
      <c r="C25" s="3"/>
      <c r="D25" s="3"/>
      <c r="E25" s="3" t="e">
        <f>D25/A25</f>
        <v>#DIV/0!</v>
      </c>
    </row>
    <row r="26" spans="1:15" x14ac:dyDescent="0.3">
      <c r="A26" s="3"/>
      <c r="B26" s="3"/>
      <c r="C26" s="3"/>
      <c r="D26" s="3"/>
      <c r="E26" s="3"/>
    </row>
    <row r="27" spans="1:15" x14ac:dyDescent="0.3">
      <c r="A27" s="3"/>
      <c r="B27" s="3"/>
      <c r="C27" s="3"/>
      <c r="D27" s="3"/>
      <c r="E27" s="3"/>
    </row>
    <row r="28" spans="1:15" x14ac:dyDescent="0.3">
      <c r="A28" s="3"/>
      <c r="B28" s="3"/>
      <c r="C28" s="3"/>
      <c r="D28" s="3"/>
      <c r="E28" s="3"/>
    </row>
    <row r="29" spans="1:15" x14ac:dyDescent="0.3">
      <c r="A29" s="3"/>
      <c r="B29" s="3"/>
      <c r="C29" s="3"/>
      <c r="D29" s="3"/>
      <c r="E29" s="3"/>
    </row>
    <row r="30" spans="1:15" x14ac:dyDescent="0.3">
      <c r="A30" s="3"/>
      <c r="B30" s="3"/>
      <c r="C30" s="3"/>
      <c r="D30" s="3"/>
      <c r="E30" s="3"/>
    </row>
    <row r="31" spans="1:15" x14ac:dyDescent="0.3">
      <c r="A31" s="3"/>
      <c r="B31" s="3"/>
      <c r="C31" s="3"/>
      <c r="D31" s="3"/>
      <c r="E31" s="3"/>
    </row>
    <row r="32" spans="1:15" x14ac:dyDescent="0.3">
      <c r="A32" s="3"/>
      <c r="B32" s="3"/>
      <c r="C32" s="3"/>
      <c r="D32" s="3"/>
      <c r="E32" s="3"/>
    </row>
  </sheetData>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49FAA4D-F3E7-4E71-B653-635133709A05}">
          <x14:formula1>
            <xm:f>'Funding Fee Table'!$C$2:$C$9</xm:f>
          </x14:formula1>
          <xm:sqref>D14</xm:sqref>
        </x14:dataValidation>
        <x14:dataValidation type="list" allowBlank="1" showInputMessage="1" showErrorMessage="1" xr:uid="{F7A5D9B1-41EA-4616-ABB7-2FAE9D41A0F2}">
          <x14:formula1>
            <xm:f>'Funding Fee Table'!$C$2:$C$9</xm:f>
          </x14:formula1>
          <xm:sqref>D12 D13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E6E72-844E-470E-B53B-1712C199EC91}">
  <dimension ref="A1:I28"/>
  <sheetViews>
    <sheetView topLeftCell="A3" workbookViewId="0">
      <selection activeCell="B17" sqref="B17"/>
    </sheetView>
  </sheetViews>
  <sheetFormatPr defaultRowHeight="14.4" x14ac:dyDescent="0.3"/>
  <cols>
    <col min="1" max="1" width="47.5546875" bestFit="1" customWidth="1"/>
    <col min="2" max="2" width="29" bestFit="1" customWidth="1"/>
    <col min="3" max="3" width="29.44140625" bestFit="1" customWidth="1"/>
    <col min="4" max="4" width="53.21875" bestFit="1" customWidth="1"/>
    <col min="5" max="5" width="27.33203125" bestFit="1" customWidth="1"/>
    <col min="6" max="6" width="28.44140625" bestFit="1" customWidth="1"/>
    <col min="7" max="7" width="25.6640625" bestFit="1" customWidth="1"/>
    <col min="8" max="8" width="13.88671875" bestFit="1" customWidth="1"/>
    <col min="9" max="9" width="13.44140625" bestFit="1" customWidth="1"/>
  </cols>
  <sheetData>
    <row r="1" spans="1:8" ht="15.6" x14ac:dyDescent="0.3">
      <c r="A1" s="17" t="s">
        <v>0</v>
      </c>
      <c r="B1" s="8" t="s">
        <v>32</v>
      </c>
    </row>
    <row r="2" spans="1:8" ht="15.6" x14ac:dyDescent="0.3">
      <c r="A2" s="17" t="s">
        <v>1</v>
      </c>
      <c r="B2" s="15">
        <v>123456789</v>
      </c>
    </row>
    <row r="3" spans="1:8" ht="15.6" x14ac:dyDescent="0.3">
      <c r="A3" s="17" t="s">
        <v>2</v>
      </c>
      <c r="B3" s="8" t="s">
        <v>33</v>
      </c>
    </row>
    <row r="4" spans="1:8" s="1" customFormat="1" x14ac:dyDescent="0.3"/>
    <row r="5" spans="1:8" ht="15.6" x14ac:dyDescent="0.3">
      <c r="A5" s="15" t="s">
        <v>82</v>
      </c>
      <c r="B5" s="48"/>
    </row>
    <row r="6" spans="1:8" ht="15.6" x14ac:dyDescent="0.3">
      <c r="A6" s="15" t="s">
        <v>83</v>
      </c>
      <c r="B6" s="3">
        <v>1</v>
      </c>
    </row>
    <row r="7" spans="1:8" x14ac:dyDescent="0.3">
      <c r="A7" t="s">
        <v>84</v>
      </c>
      <c r="B7" s="48">
        <f>(B5/B6)</f>
        <v>0</v>
      </c>
    </row>
    <row r="8" spans="1:8" s="1" customFormat="1" x14ac:dyDescent="0.3"/>
    <row r="9" spans="1:8" ht="15.6" x14ac:dyDescent="0.3">
      <c r="A9" s="24" t="s">
        <v>96</v>
      </c>
    </row>
    <row r="10" spans="1:8" s="1" customFormat="1" x14ac:dyDescent="0.3"/>
    <row r="11" spans="1:8" s="50" customFormat="1" x14ac:dyDescent="0.3">
      <c r="A11" s="45" t="s">
        <v>88</v>
      </c>
      <c r="B11" s="45" t="s">
        <v>89</v>
      </c>
      <c r="C11" s="45" t="s">
        <v>87</v>
      </c>
      <c r="D11" s="45" t="s">
        <v>97</v>
      </c>
    </row>
    <row r="12" spans="1:8" x14ac:dyDescent="0.3">
      <c r="A12" s="3"/>
      <c r="B12" s="3"/>
      <c r="C12" s="3">
        <v>0</v>
      </c>
      <c r="D12" s="53">
        <f>(C12/B6)</f>
        <v>0</v>
      </c>
    </row>
    <row r="13" spans="1:8" s="1" customFormat="1" x14ac:dyDescent="0.3">
      <c r="A13" s="2"/>
      <c r="B13" s="2"/>
      <c r="C13" s="2"/>
      <c r="D13" s="2"/>
    </row>
    <row r="14" spans="1:8" ht="15.6" x14ac:dyDescent="0.3">
      <c r="A14" s="24" t="s">
        <v>92</v>
      </c>
      <c r="B14" s="3"/>
      <c r="C14" s="3"/>
      <c r="D14" s="3"/>
    </row>
    <row r="15" spans="1:8" s="1" customFormat="1" ht="15" thickBot="1" x14ac:dyDescent="0.35">
      <c r="A15" s="2"/>
      <c r="B15" s="2"/>
      <c r="C15" s="2"/>
      <c r="D15" s="2"/>
    </row>
    <row r="16" spans="1:8" x14ac:dyDescent="0.3">
      <c r="A16" s="45" t="s">
        <v>82</v>
      </c>
      <c r="B16" s="45" t="s">
        <v>98</v>
      </c>
      <c r="C16" s="45" t="s">
        <v>99</v>
      </c>
      <c r="D16" s="45" t="s">
        <v>100</v>
      </c>
      <c r="E16" s="83"/>
      <c r="F16" s="63"/>
      <c r="G16" s="63"/>
      <c r="H16" s="26"/>
    </row>
    <row r="17" spans="1:9" x14ac:dyDescent="0.3">
      <c r="A17" s="48">
        <f>(B5)</f>
        <v>0</v>
      </c>
      <c r="B17" s="46">
        <f>(D12)</f>
        <v>0</v>
      </c>
      <c r="C17" s="49">
        <f>(A17*B17)</f>
        <v>0</v>
      </c>
      <c r="D17" s="54">
        <f>(B7*C12)</f>
        <v>0</v>
      </c>
      <c r="E17" s="27"/>
      <c r="H17" s="28"/>
    </row>
    <row r="18" spans="1:9" s="1" customFormat="1" x14ac:dyDescent="0.3">
      <c r="A18" s="2"/>
      <c r="B18" s="2"/>
      <c r="C18" s="2"/>
      <c r="D18" s="2"/>
      <c r="E18" s="31"/>
      <c r="H18" s="90"/>
    </row>
    <row r="19" spans="1:9" ht="16.2" thickBot="1" x14ac:dyDescent="0.35">
      <c r="A19" s="24" t="s">
        <v>101</v>
      </c>
      <c r="B19" s="3"/>
      <c r="C19" s="3"/>
      <c r="D19" s="3"/>
      <c r="E19" s="67"/>
      <c r="F19" s="68"/>
      <c r="G19" s="68"/>
      <c r="H19" s="69"/>
    </row>
    <row r="20" spans="1:9" s="1" customFormat="1" x14ac:dyDescent="0.3">
      <c r="A20" s="2"/>
      <c r="B20" s="2"/>
      <c r="C20" s="2"/>
      <c r="D20" s="2"/>
    </row>
    <row r="21" spans="1:9" x14ac:dyDescent="0.3">
      <c r="A21" s="45" t="s">
        <v>82</v>
      </c>
      <c r="B21" s="45" t="s">
        <v>103</v>
      </c>
      <c r="C21" s="45" t="s">
        <v>104</v>
      </c>
      <c r="D21" s="45" t="s">
        <v>102</v>
      </c>
      <c r="E21" s="45" t="s">
        <v>107</v>
      </c>
      <c r="F21" s="45" t="s">
        <v>108</v>
      </c>
      <c r="G21" s="45" t="s">
        <v>106</v>
      </c>
      <c r="H21" s="45" t="s">
        <v>109</v>
      </c>
      <c r="I21" s="45" t="s">
        <v>110</v>
      </c>
    </row>
    <row r="22" spans="1:9" x14ac:dyDescent="0.3">
      <c r="A22" s="48">
        <f>(B5)</f>
        <v>0</v>
      </c>
      <c r="B22" s="3"/>
      <c r="C22" s="48" t="e">
        <f>(A22/B22)</f>
        <v>#DIV/0!</v>
      </c>
      <c r="D22" s="3"/>
      <c r="E22" s="48" t="e">
        <f>(C22*D22)</f>
        <v>#DIV/0!</v>
      </c>
      <c r="F22" s="48"/>
      <c r="G22" s="48"/>
      <c r="H22" s="48">
        <f>F22</f>
        <v>0</v>
      </c>
      <c r="I22" s="58" t="e">
        <f>(H22/E22)</f>
        <v>#DIV/0!</v>
      </c>
    </row>
    <row r="23" spans="1:9" x14ac:dyDescent="0.3">
      <c r="A23" s="3"/>
      <c r="B23" s="3"/>
      <c r="C23" s="3"/>
      <c r="D23" s="3"/>
    </row>
    <row r="24" spans="1:9" x14ac:dyDescent="0.3">
      <c r="A24" s="3"/>
      <c r="B24" s="3"/>
      <c r="C24" s="3"/>
      <c r="D24" s="3"/>
    </row>
    <row r="25" spans="1:9" x14ac:dyDescent="0.3">
      <c r="A25" s="3"/>
      <c r="B25" s="3"/>
      <c r="C25" s="3"/>
      <c r="D25" s="3"/>
    </row>
    <row r="26" spans="1:9" x14ac:dyDescent="0.3">
      <c r="A26" s="3"/>
      <c r="B26" s="3"/>
      <c r="C26" s="3"/>
      <c r="D26" s="3"/>
    </row>
    <row r="27" spans="1:9" x14ac:dyDescent="0.3">
      <c r="A27" s="3"/>
      <c r="B27" s="3"/>
      <c r="C27" s="3"/>
      <c r="D27" s="3"/>
    </row>
    <row r="28" spans="1:9" x14ac:dyDescent="0.3">
      <c r="A28" s="3"/>
      <c r="B28" s="3"/>
      <c r="C28" s="3"/>
      <c r="D28" s="3"/>
    </row>
  </sheetData>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7B53C8D-0560-47EE-B5A1-5373E4BD28F4}">
          <x14:formula1>
            <xm:f>'Funding Fee Table'!$C$2:$C$9</xm:f>
          </x14:formula1>
          <xm:sqref>C12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TOC</vt:lpstr>
      <vt:lpstr>VA Entitlement (MMWK)</vt:lpstr>
      <vt:lpstr>Residual Comparison</vt:lpstr>
      <vt:lpstr>Partial Gross-Up for Residual</vt:lpstr>
      <vt:lpstr>VA Seasoning</vt:lpstr>
      <vt:lpstr>IRRRL Workup (NTB &amp; Recoup)</vt:lpstr>
      <vt:lpstr>VA 26-8923 (IRRRL MMWK)</vt:lpstr>
      <vt:lpstr>Joint Vet-Vet ENMT &amp; FF</vt:lpstr>
      <vt:lpstr>Joint Vet-Non Vet ENMT &amp; FF</vt:lpstr>
      <vt:lpstr>Funding Fee Table</vt:lpstr>
      <vt:lpstr>Guaranty Table</vt:lpstr>
      <vt:lpstr>PAYMENTDATE</vt:lpstr>
      <vt:lpstr>PAYMENTDUE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sberkowitz</dc:creator>
  <cp:lastModifiedBy>Sarah Berkowitz</cp:lastModifiedBy>
  <cp:lastPrinted>2022-02-01T21:48:55Z</cp:lastPrinted>
  <dcterms:created xsi:type="dcterms:W3CDTF">2017-04-07T18:55:37Z</dcterms:created>
  <dcterms:modified xsi:type="dcterms:W3CDTF">2023-02-23T17:34:23Z</dcterms:modified>
</cp:coreProperties>
</file>